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G03775\Desktop\MS LOT 2 USEDA 2023\REPONSE LOT 2 ELEC C2C4 USEDA 2023\"/>
    </mc:Choice>
  </mc:AlternateContent>
  <xr:revisionPtr revIDLastSave="0" documentId="13_ncr:1_{B677B69B-FB45-4B1F-80DE-0B7538AFCAD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PU LOT 2 - 2023 ARENH" sheetId="1" r:id="rId1"/>
    <sheet name="DQE LOT 2" sheetId="4" r:id="rId2"/>
    <sheet name="SYNTHESE " sheetId="3" r:id="rId3"/>
  </sheets>
  <definedNames>
    <definedName name="_xlnm._FilterDatabase" localSheetId="1" hidden="1">'DQE LOT 2'!$A$11:$AW$255</definedName>
  </definedNames>
  <calcPr calcId="191029" iterate="1" iterateCount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4" i="1"/>
  <c r="F33" i="1"/>
  <c r="F32" i="1"/>
  <c r="F31" i="1"/>
  <c r="F30" i="1"/>
  <c r="F27" i="1"/>
  <c r="F26" i="1"/>
  <c r="F25" i="1"/>
  <c r="F24" i="1"/>
  <c r="D44" i="1"/>
  <c r="D45" i="1"/>
  <c r="D46" i="1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5" i="4"/>
  <c r="AE36" i="4"/>
  <c r="AE37" i="4"/>
  <c r="AE38" i="4"/>
  <c r="AE39" i="4"/>
  <c r="AE40" i="4"/>
  <c r="AE41" i="4"/>
  <c r="AE42" i="4"/>
  <c r="AE43" i="4"/>
  <c r="AE44" i="4"/>
  <c r="AE45" i="4"/>
  <c r="AE46" i="4"/>
  <c r="AE47" i="4"/>
  <c r="AE48" i="4"/>
  <c r="AE49" i="4"/>
  <c r="AE50" i="4"/>
  <c r="AE51" i="4"/>
  <c r="AE52" i="4"/>
  <c r="AE53" i="4"/>
  <c r="AE54" i="4"/>
  <c r="AE55" i="4"/>
  <c r="AE56" i="4"/>
  <c r="AE57" i="4"/>
  <c r="AE58" i="4"/>
  <c r="AE59" i="4"/>
  <c r="AE60" i="4"/>
  <c r="AE61" i="4"/>
  <c r="AE62" i="4"/>
  <c r="AE63" i="4"/>
  <c r="AE64" i="4"/>
  <c r="AE65" i="4"/>
  <c r="AE66" i="4"/>
  <c r="AE67" i="4"/>
  <c r="AE68" i="4"/>
  <c r="AE69" i="4"/>
  <c r="AE70" i="4"/>
  <c r="AE71" i="4"/>
  <c r="AE72" i="4"/>
  <c r="AE73" i="4"/>
  <c r="AE74" i="4"/>
  <c r="AE75" i="4"/>
  <c r="AE76" i="4"/>
  <c r="AE77" i="4"/>
  <c r="AE78" i="4"/>
  <c r="AE79" i="4"/>
  <c r="AE80" i="4"/>
  <c r="AE81" i="4"/>
  <c r="AE82" i="4"/>
  <c r="AE83" i="4"/>
  <c r="AE84" i="4"/>
  <c r="AE85" i="4"/>
  <c r="AE86" i="4"/>
  <c r="AE87" i="4"/>
  <c r="AE88" i="4"/>
  <c r="AE89" i="4"/>
  <c r="AE90" i="4"/>
  <c r="AE91" i="4"/>
  <c r="AE92" i="4"/>
  <c r="AE93" i="4"/>
  <c r="AE94" i="4"/>
  <c r="AE95" i="4"/>
  <c r="AE96" i="4"/>
  <c r="AE97" i="4"/>
  <c r="AE98" i="4"/>
  <c r="AE99" i="4"/>
  <c r="AE100" i="4"/>
  <c r="AE101" i="4"/>
  <c r="AE102" i="4"/>
  <c r="AE103" i="4"/>
  <c r="AE104" i="4"/>
  <c r="AE105" i="4"/>
  <c r="AE106" i="4"/>
  <c r="AE107" i="4"/>
  <c r="AE108" i="4"/>
  <c r="AE109" i="4"/>
  <c r="AE110" i="4"/>
  <c r="AE111" i="4"/>
  <c r="AE112" i="4"/>
  <c r="AE113" i="4"/>
  <c r="AE114" i="4"/>
  <c r="AE115" i="4"/>
  <c r="AE116" i="4"/>
  <c r="AE117" i="4"/>
  <c r="AE118" i="4"/>
  <c r="AE119" i="4"/>
  <c r="AE120" i="4"/>
  <c r="AE121" i="4"/>
  <c r="AE122" i="4"/>
  <c r="AE123" i="4"/>
  <c r="AE124" i="4"/>
  <c r="AE125" i="4"/>
  <c r="AE126" i="4"/>
  <c r="AE127" i="4"/>
  <c r="AE128" i="4"/>
  <c r="AE129" i="4"/>
  <c r="AE130" i="4"/>
  <c r="AE131" i="4"/>
  <c r="AE132" i="4"/>
  <c r="AE133" i="4"/>
  <c r="AE134" i="4"/>
  <c r="AE135" i="4"/>
  <c r="AE136" i="4"/>
  <c r="AE137" i="4"/>
  <c r="AE138" i="4"/>
  <c r="AE139" i="4"/>
  <c r="AE140" i="4"/>
  <c r="AE141" i="4"/>
  <c r="AE142" i="4"/>
  <c r="AE143" i="4"/>
  <c r="AE144" i="4"/>
  <c r="AE145" i="4"/>
  <c r="AE146" i="4"/>
  <c r="AE147" i="4"/>
  <c r="AE148" i="4"/>
  <c r="AE149" i="4"/>
  <c r="AE150" i="4"/>
  <c r="AE151" i="4"/>
  <c r="AE152" i="4"/>
  <c r="AE153" i="4"/>
  <c r="AE154" i="4"/>
  <c r="AE155" i="4"/>
  <c r="AE156" i="4"/>
  <c r="AE157" i="4"/>
  <c r="AE158" i="4"/>
  <c r="AE159" i="4"/>
  <c r="AE160" i="4"/>
  <c r="AE161" i="4"/>
  <c r="AE162" i="4"/>
  <c r="AE163" i="4"/>
  <c r="AE164" i="4"/>
  <c r="AE165" i="4"/>
  <c r="AE166" i="4"/>
  <c r="AE167" i="4"/>
  <c r="AE168" i="4"/>
  <c r="AE169" i="4"/>
  <c r="AE170" i="4"/>
  <c r="AE171" i="4"/>
  <c r="AE172" i="4"/>
  <c r="AE173" i="4"/>
  <c r="AE174" i="4"/>
  <c r="AE175" i="4"/>
  <c r="AE176" i="4"/>
  <c r="AE177" i="4"/>
  <c r="AE178" i="4"/>
  <c r="AE179" i="4"/>
  <c r="AE180" i="4"/>
  <c r="AE181" i="4"/>
  <c r="AE182" i="4"/>
  <c r="AE183" i="4"/>
  <c r="AE184" i="4"/>
  <c r="AE185" i="4"/>
  <c r="AE186" i="4"/>
  <c r="AE187" i="4"/>
  <c r="AE188" i="4"/>
  <c r="AE189" i="4"/>
  <c r="AE190" i="4"/>
  <c r="AE191" i="4"/>
  <c r="AE192" i="4"/>
  <c r="AE193" i="4"/>
  <c r="AE194" i="4"/>
  <c r="AE195" i="4"/>
  <c r="AE196" i="4"/>
  <c r="AE197" i="4"/>
  <c r="AE198" i="4"/>
  <c r="AE199" i="4"/>
  <c r="AE200" i="4"/>
  <c r="AE201" i="4"/>
  <c r="AE202" i="4"/>
  <c r="AE203" i="4"/>
  <c r="AE204" i="4"/>
  <c r="AE205" i="4"/>
  <c r="AE206" i="4"/>
  <c r="AE207" i="4"/>
  <c r="AE208" i="4"/>
  <c r="AE209" i="4"/>
  <c r="AE210" i="4"/>
  <c r="AE211" i="4"/>
  <c r="AE212" i="4"/>
  <c r="AE213" i="4"/>
  <c r="AE214" i="4"/>
  <c r="AE215" i="4"/>
  <c r="AE216" i="4"/>
  <c r="AE217" i="4"/>
  <c r="AE218" i="4"/>
  <c r="AE219" i="4"/>
  <c r="AE220" i="4"/>
  <c r="AE221" i="4"/>
  <c r="AE222" i="4"/>
  <c r="AE223" i="4"/>
  <c r="AE224" i="4"/>
  <c r="AE225" i="4"/>
  <c r="AE226" i="4"/>
  <c r="AE227" i="4"/>
  <c r="AE228" i="4"/>
  <c r="AE229" i="4"/>
  <c r="AE230" i="4"/>
  <c r="AE231" i="4"/>
  <c r="AE232" i="4"/>
  <c r="AE233" i="4"/>
  <c r="AE234" i="4"/>
  <c r="AE235" i="4"/>
  <c r="AE236" i="4"/>
  <c r="AE237" i="4"/>
  <c r="AE238" i="4"/>
  <c r="AE239" i="4"/>
  <c r="AE240" i="4"/>
  <c r="AE241" i="4"/>
  <c r="AE242" i="4"/>
  <c r="AE243" i="4"/>
  <c r="AE244" i="4"/>
  <c r="AE245" i="4"/>
  <c r="AE246" i="4"/>
  <c r="AE247" i="4"/>
  <c r="AE248" i="4"/>
  <c r="AE249" i="4"/>
  <c r="AE250" i="4"/>
  <c r="AE251" i="4"/>
  <c r="AE252" i="4"/>
  <c r="AE253" i="4"/>
  <c r="AE254" i="4"/>
  <c r="AE255" i="4"/>
  <c r="AR260" i="4" l="1"/>
  <c r="AT260" i="4"/>
  <c r="AU260" i="4"/>
  <c r="AE12" i="4" l="1"/>
  <c r="AE260" i="4" s="1"/>
  <c r="AP13" i="4" l="1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4" i="4"/>
  <c r="AP55" i="4"/>
  <c r="AP56" i="4"/>
  <c r="AP57" i="4"/>
  <c r="AP58" i="4"/>
  <c r="AP59" i="4"/>
  <c r="AP60" i="4"/>
  <c r="AP61" i="4"/>
  <c r="AP62" i="4"/>
  <c r="AP63" i="4"/>
  <c r="AP64" i="4"/>
  <c r="AP65" i="4"/>
  <c r="AP66" i="4"/>
  <c r="AP67" i="4"/>
  <c r="AP68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1" i="4"/>
  <c r="AP82" i="4"/>
  <c r="AP83" i="4"/>
  <c r="AP84" i="4"/>
  <c r="AP85" i="4"/>
  <c r="AP86" i="4"/>
  <c r="AP87" i="4"/>
  <c r="AP88" i="4"/>
  <c r="AP89" i="4"/>
  <c r="AP90" i="4"/>
  <c r="AP91" i="4"/>
  <c r="AP92" i="4"/>
  <c r="AP93" i="4"/>
  <c r="AP94" i="4"/>
  <c r="AP95" i="4"/>
  <c r="AP96" i="4"/>
  <c r="AP97" i="4"/>
  <c r="AP98" i="4"/>
  <c r="AP99" i="4"/>
  <c r="AP100" i="4"/>
  <c r="AP101" i="4"/>
  <c r="AP102" i="4"/>
  <c r="AP103" i="4"/>
  <c r="AP104" i="4"/>
  <c r="AP105" i="4"/>
  <c r="AP106" i="4"/>
  <c r="AP107" i="4"/>
  <c r="AP108" i="4"/>
  <c r="AP109" i="4"/>
  <c r="AP110" i="4"/>
  <c r="AP111" i="4"/>
  <c r="AP112" i="4"/>
  <c r="AP113" i="4"/>
  <c r="AP114" i="4"/>
  <c r="AP115" i="4"/>
  <c r="AP116" i="4"/>
  <c r="AP117" i="4"/>
  <c r="AP118" i="4"/>
  <c r="AP119" i="4"/>
  <c r="AP120" i="4"/>
  <c r="AP121" i="4"/>
  <c r="AP122" i="4"/>
  <c r="AP123" i="4"/>
  <c r="AP124" i="4"/>
  <c r="AP125" i="4"/>
  <c r="AP126" i="4"/>
  <c r="AP127" i="4"/>
  <c r="AP128" i="4"/>
  <c r="AP129" i="4"/>
  <c r="AP130" i="4"/>
  <c r="AP131" i="4"/>
  <c r="AP132" i="4"/>
  <c r="AP133" i="4"/>
  <c r="AP134" i="4"/>
  <c r="AP135" i="4"/>
  <c r="AP136" i="4"/>
  <c r="AP137" i="4"/>
  <c r="AP138" i="4"/>
  <c r="AP139" i="4"/>
  <c r="AP140" i="4"/>
  <c r="AP141" i="4"/>
  <c r="AP142" i="4"/>
  <c r="AP143" i="4"/>
  <c r="AP144" i="4"/>
  <c r="AP145" i="4"/>
  <c r="AP146" i="4"/>
  <c r="AP147" i="4"/>
  <c r="AP148" i="4"/>
  <c r="AP149" i="4"/>
  <c r="AP150" i="4"/>
  <c r="AP151" i="4"/>
  <c r="AP152" i="4"/>
  <c r="AP153" i="4"/>
  <c r="AP154" i="4"/>
  <c r="AP155" i="4"/>
  <c r="AP156" i="4"/>
  <c r="AP157" i="4"/>
  <c r="AP158" i="4"/>
  <c r="AP159" i="4"/>
  <c r="AP160" i="4"/>
  <c r="AP161" i="4"/>
  <c r="AP162" i="4"/>
  <c r="AP163" i="4"/>
  <c r="AP164" i="4"/>
  <c r="AP165" i="4"/>
  <c r="AP166" i="4"/>
  <c r="AP167" i="4"/>
  <c r="AP168" i="4"/>
  <c r="AP169" i="4"/>
  <c r="AP170" i="4"/>
  <c r="AP171" i="4"/>
  <c r="AP172" i="4"/>
  <c r="AP173" i="4"/>
  <c r="AP174" i="4"/>
  <c r="AP175" i="4"/>
  <c r="AP176" i="4"/>
  <c r="AP177" i="4"/>
  <c r="AP178" i="4"/>
  <c r="AP179" i="4"/>
  <c r="AP180" i="4"/>
  <c r="AP181" i="4"/>
  <c r="AP182" i="4"/>
  <c r="AP183" i="4"/>
  <c r="AP184" i="4"/>
  <c r="AP185" i="4"/>
  <c r="AP186" i="4"/>
  <c r="AP187" i="4"/>
  <c r="AP188" i="4"/>
  <c r="AP189" i="4"/>
  <c r="AP190" i="4"/>
  <c r="AP191" i="4"/>
  <c r="AP192" i="4"/>
  <c r="AP193" i="4"/>
  <c r="AP194" i="4"/>
  <c r="AP195" i="4"/>
  <c r="AP196" i="4"/>
  <c r="AP197" i="4"/>
  <c r="AP198" i="4"/>
  <c r="AP199" i="4"/>
  <c r="AP200" i="4"/>
  <c r="AP201" i="4"/>
  <c r="AP202" i="4"/>
  <c r="AP203" i="4"/>
  <c r="AP204" i="4"/>
  <c r="AP205" i="4"/>
  <c r="AP206" i="4"/>
  <c r="AP207" i="4"/>
  <c r="AP208" i="4"/>
  <c r="AP209" i="4"/>
  <c r="AP210" i="4"/>
  <c r="AP211" i="4"/>
  <c r="AP212" i="4"/>
  <c r="AP213" i="4"/>
  <c r="AP214" i="4"/>
  <c r="AP215" i="4"/>
  <c r="AP216" i="4"/>
  <c r="AP217" i="4"/>
  <c r="AP218" i="4"/>
  <c r="AP219" i="4"/>
  <c r="AP220" i="4"/>
  <c r="AP221" i="4"/>
  <c r="AP222" i="4"/>
  <c r="AP223" i="4"/>
  <c r="AP224" i="4"/>
  <c r="AP225" i="4"/>
  <c r="AP226" i="4"/>
  <c r="AP227" i="4"/>
  <c r="AP228" i="4"/>
  <c r="AP229" i="4"/>
  <c r="AP230" i="4"/>
  <c r="AP231" i="4"/>
  <c r="AP232" i="4"/>
  <c r="AP233" i="4"/>
  <c r="AP234" i="4"/>
  <c r="AP235" i="4"/>
  <c r="AP236" i="4"/>
  <c r="AP237" i="4"/>
  <c r="AP238" i="4"/>
  <c r="AP239" i="4"/>
  <c r="AP240" i="4"/>
  <c r="AP241" i="4"/>
  <c r="AP242" i="4"/>
  <c r="AP243" i="4"/>
  <c r="AP244" i="4"/>
  <c r="AP245" i="4"/>
  <c r="AP246" i="4"/>
  <c r="AP247" i="4"/>
  <c r="AP248" i="4"/>
  <c r="AP249" i="4"/>
  <c r="AP250" i="4"/>
  <c r="AP251" i="4"/>
  <c r="AP252" i="4"/>
  <c r="AP253" i="4"/>
  <c r="AP254" i="4"/>
  <c r="AP255" i="4"/>
  <c r="AP12" i="4"/>
  <c r="AN255" i="4"/>
  <c r="AM255" i="4"/>
  <c r="AL255" i="4"/>
  <c r="AK255" i="4"/>
  <c r="AJ255" i="4"/>
  <c r="AN254" i="4"/>
  <c r="AM254" i="4"/>
  <c r="AL254" i="4"/>
  <c r="AK254" i="4"/>
  <c r="AJ254" i="4"/>
  <c r="AN253" i="4"/>
  <c r="AM253" i="4"/>
  <c r="AL253" i="4"/>
  <c r="AK253" i="4"/>
  <c r="AJ253" i="4"/>
  <c r="AN252" i="4"/>
  <c r="AM252" i="4"/>
  <c r="AL252" i="4"/>
  <c r="AK252" i="4"/>
  <c r="AJ252" i="4"/>
  <c r="AN250" i="4"/>
  <c r="AM250" i="4"/>
  <c r="AL250" i="4"/>
  <c r="AK250" i="4"/>
  <c r="AJ250" i="4"/>
  <c r="AN249" i="4"/>
  <c r="AM249" i="4"/>
  <c r="AL249" i="4"/>
  <c r="AK249" i="4"/>
  <c r="AJ249" i="4"/>
  <c r="AN248" i="4"/>
  <c r="AM248" i="4"/>
  <c r="AL248" i="4"/>
  <c r="AK248" i="4"/>
  <c r="AJ248" i="4"/>
  <c r="AN247" i="4"/>
  <c r="AM247" i="4"/>
  <c r="AL247" i="4"/>
  <c r="AK247" i="4"/>
  <c r="AJ247" i="4"/>
  <c r="AN246" i="4"/>
  <c r="AM246" i="4"/>
  <c r="AL246" i="4"/>
  <c r="AK246" i="4"/>
  <c r="AJ246" i="4"/>
  <c r="AN245" i="4"/>
  <c r="AM245" i="4"/>
  <c r="AL245" i="4"/>
  <c r="AK245" i="4"/>
  <c r="AJ245" i="4"/>
  <c r="AN244" i="4"/>
  <c r="AM244" i="4"/>
  <c r="AL244" i="4"/>
  <c r="AK244" i="4"/>
  <c r="AJ244" i="4"/>
  <c r="AN243" i="4"/>
  <c r="AM243" i="4"/>
  <c r="AL243" i="4"/>
  <c r="AK243" i="4"/>
  <c r="AJ243" i="4"/>
  <c r="AN242" i="4"/>
  <c r="AM242" i="4"/>
  <c r="AL242" i="4"/>
  <c r="AK242" i="4"/>
  <c r="AJ242" i="4"/>
  <c r="AN241" i="4"/>
  <c r="AM241" i="4"/>
  <c r="AL241" i="4"/>
  <c r="AK241" i="4"/>
  <c r="AJ241" i="4"/>
  <c r="AN240" i="4"/>
  <c r="AM240" i="4"/>
  <c r="AL240" i="4"/>
  <c r="AK240" i="4"/>
  <c r="AJ240" i="4"/>
  <c r="AN239" i="4"/>
  <c r="AM239" i="4"/>
  <c r="AL239" i="4"/>
  <c r="AK239" i="4"/>
  <c r="AJ239" i="4"/>
  <c r="AN238" i="4"/>
  <c r="AM238" i="4"/>
  <c r="AL238" i="4"/>
  <c r="AK238" i="4"/>
  <c r="AJ238" i="4"/>
  <c r="AN237" i="4"/>
  <c r="AM237" i="4"/>
  <c r="AL237" i="4"/>
  <c r="AK237" i="4"/>
  <c r="AJ237" i="4"/>
  <c r="AN236" i="4"/>
  <c r="AM236" i="4"/>
  <c r="AL236" i="4"/>
  <c r="AK236" i="4"/>
  <c r="AJ236" i="4"/>
  <c r="AN235" i="4"/>
  <c r="AM235" i="4"/>
  <c r="AL235" i="4"/>
  <c r="AK235" i="4"/>
  <c r="AJ235" i="4"/>
  <c r="AN234" i="4"/>
  <c r="AM234" i="4"/>
  <c r="AL234" i="4"/>
  <c r="AK234" i="4"/>
  <c r="AJ234" i="4"/>
  <c r="AN233" i="4"/>
  <c r="AM233" i="4"/>
  <c r="AL233" i="4"/>
  <c r="AK233" i="4"/>
  <c r="AJ233" i="4"/>
  <c r="AN232" i="4"/>
  <c r="AM232" i="4"/>
  <c r="AL232" i="4"/>
  <c r="AK232" i="4"/>
  <c r="AJ232" i="4"/>
  <c r="AN231" i="4"/>
  <c r="AM231" i="4"/>
  <c r="AL231" i="4"/>
  <c r="AK231" i="4"/>
  <c r="AJ231" i="4"/>
  <c r="AN230" i="4"/>
  <c r="AM230" i="4"/>
  <c r="AL230" i="4"/>
  <c r="AK230" i="4"/>
  <c r="AJ230" i="4"/>
  <c r="AN229" i="4"/>
  <c r="AM229" i="4"/>
  <c r="AL229" i="4"/>
  <c r="AK229" i="4"/>
  <c r="AJ229" i="4"/>
  <c r="AN228" i="4"/>
  <c r="AM228" i="4"/>
  <c r="AL228" i="4"/>
  <c r="AK228" i="4"/>
  <c r="AJ228" i="4"/>
  <c r="AN227" i="4"/>
  <c r="AM227" i="4"/>
  <c r="AL227" i="4"/>
  <c r="AK227" i="4"/>
  <c r="AJ227" i="4"/>
  <c r="AN226" i="4"/>
  <c r="AM226" i="4"/>
  <c r="AL226" i="4"/>
  <c r="AK226" i="4"/>
  <c r="AJ226" i="4"/>
  <c r="AN225" i="4"/>
  <c r="AM225" i="4"/>
  <c r="AL225" i="4"/>
  <c r="AK225" i="4"/>
  <c r="AJ225" i="4"/>
  <c r="AN224" i="4"/>
  <c r="AM224" i="4"/>
  <c r="AL224" i="4"/>
  <c r="AK224" i="4"/>
  <c r="AJ224" i="4"/>
  <c r="AN223" i="4"/>
  <c r="AM223" i="4"/>
  <c r="AL223" i="4"/>
  <c r="AK223" i="4"/>
  <c r="AJ223" i="4"/>
  <c r="AN222" i="4"/>
  <c r="AM222" i="4"/>
  <c r="AL222" i="4"/>
  <c r="AK222" i="4"/>
  <c r="AJ222" i="4"/>
  <c r="AN221" i="4"/>
  <c r="AM221" i="4"/>
  <c r="AL221" i="4"/>
  <c r="AK221" i="4"/>
  <c r="AJ221" i="4"/>
  <c r="AN220" i="4"/>
  <c r="AM220" i="4"/>
  <c r="AL220" i="4"/>
  <c r="AK220" i="4"/>
  <c r="AJ220" i="4"/>
  <c r="AN219" i="4"/>
  <c r="AM219" i="4"/>
  <c r="AL219" i="4"/>
  <c r="AK219" i="4"/>
  <c r="AJ219" i="4"/>
  <c r="AN218" i="4"/>
  <c r="AM218" i="4"/>
  <c r="AL218" i="4"/>
  <c r="AK218" i="4"/>
  <c r="AJ218" i="4"/>
  <c r="AN217" i="4"/>
  <c r="AM217" i="4"/>
  <c r="AL217" i="4"/>
  <c r="AK217" i="4"/>
  <c r="AJ217" i="4"/>
  <c r="AN215" i="4"/>
  <c r="AM215" i="4"/>
  <c r="AL215" i="4"/>
  <c r="AK215" i="4"/>
  <c r="AJ215" i="4"/>
  <c r="AN214" i="4"/>
  <c r="AM214" i="4"/>
  <c r="AL214" i="4"/>
  <c r="AK214" i="4"/>
  <c r="AJ214" i="4"/>
  <c r="AN213" i="4"/>
  <c r="AM213" i="4"/>
  <c r="AL213" i="4"/>
  <c r="AK213" i="4"/>
  <c r="AJ213" i="4"/>
  <c r="AN212" i="4"/>
  <c r="AM212" i="4"/>
  <c r="AL212" i="4"/>
  <c r="AK212" i="4"/>
  <c r="AJ212" i="4"/>
  <c r="AN211" i="4"/>
  <c r="AM211" i="4"/>
  <c r="AL211" i="4"/>
  <c r="AK211" i="4"/>
  <c r="AJ211" i="4"/>
  <c r="AN209" i="4"/>
  <c r="AM209" i="4"/>
  <c r="AL209" i="4"/>
  <c r="AK209" i="4"/>
  <c r="AJ209" i="4"/>
  <c r="AN207" i="4"/>
  <c r="AM207" i="4"/>
  <c r="AL207" i="4"/>
  <c r="AK207" i="4"/>
  <c r="AJ207" i="4"/>
  <c r="AN206" i="4"/>
  <c r="AM206" i="4"/>
  <c r="AL206" i="4"/>
  <c r="AK206" i="4"/>
  <c r="AJ206" i="4"/>
  <c r="AN205" i="4"/>
  <c r="AM205" i="4"/>
  <c r="AL205" i="4"/>
  <c r="AK205" i="4"/>
  <c r="AJ205" i="4"/>
  <c r="AN203" i="4"/>
  <c r="AM203" i="4"/>
  <c r="AL203" i="4"/>
  <c r="AK203" i="4"/>
  <c r="AJ203" i="4"/>
  <c r="AN202" i="4"/>
  <c r="AM202" i="4"/>
  <c r="AL202" i="4"/>
  <c r="AK202" i="4"/>
  <c r="AJ202" i="4"/>
  <c r="AN201" i="4"/>
  <c r="AM201" i="4"/>
  <c r="AL201" i="4"/>
  <c r="AK201" i="4"/>
  <c r="AJ201" i="4"/>
  <c r="AN200" i="4"/>
  <c r="AM200" i="4"/>
  <c r="AL200" i="4"/>
  <c r="AK200" i="4"/>
  <c r="AJ200" i="4"/>
  <c r="AN198" i="4"/>
  <c r="AM198" i="4"/>
  <c r="AL198" i="4"/>
  <c r="AK198" i="4"/>
  <c r="AJ198" i="4"/>
  <c r="AN197" i="4"/>
  <c r="AM197" i="4"/>
  <c r="AL197" i="4"/>
  <c r="AK197" i="4"/>
  <c r="AJ197" i="4"/>
  <c r="AN195" i="4"/>
  <c r="AM195" i="4"/>
  <c r="AL195" i="4"/>
  <c r="AK195" i="4"/>
  <c r="AJ195" i="4"/>
  <c r="AN194" i="4"/>
  <c r="AM194" i="4"/>
  <c r="AL194" i="4"/>
  <c r="AK194" i="4"/>
  <c r="AJ194" i="4"/>
  <c r="AN193" i="4"/>
  <c r="AM193" i="4"/>
  <c r="AL193" i="4"/>
  <c r="AK193" i="4"/>
  <c r="AJ193" i="4"/>
  <c r="AN192" i="4"/>
  <c r="AM192" i="4"/>
  <c r="AL192" i="4"/>
  <c r="AK192" i="4"/>
  <c r="AJ192" i="4"/>
  <c r="AN191" i="4"/>
  <c r="AM191" i="4"/>
  <c r="AL191" i="4"/>
  <c r="AK191" i="4"/>
  <c r="AJ191" i="4"/>
  <c r="AN189" i="4"/>
  <c r="AM189" i="4"/>
  <c r="AL189" i="4"/>
  <c r="AK189" i="4"/>
  <c r="AJ189" i="4"/>
  <c r="AN188" i="4"/>
  <c r="AM188" i="4"/>
  <c r="AL188" i="4"/>
  <c r="AK188" i="4"/>
  <c r="AJ188" i="4"/>
  <c r="AN187" i="4"/>
  <c r="AM187" i="4"/>
  <c r="AL187" i="4"/>
  <c r="AK187" i="4"/>
  <c r="AJ187" i="4"/>
  <c r="AN186" i="4"/>
  <c r="AM186" i="4"/>
  <c r="AL186" i="4"/>
  <c r="AK186" i="4"/>
  <c r="AJ186" i="4"/>
  <c r="AN185" i="4"/>
  <c r="AM185" i="4"/>
  <c r="AL185" i="4"/>
  <c r="AK185" i="4"/>
  <c r="AJ185" i="4"/>
  <c r="AN184" i="4"/>
  <c r="AM184" i="4"/>
  <c r="AL184" i="4"/>
  <c r="AK184" i="4"/>
  <c r="AJ184" i="4"/>
  <c r="AN183" i="4"/>
  <c r="AM183" i="4"/>
  <c r="AL183" i="4"/>
  <c r="AK183" i="4"/>
  <c r="AJ183" i="4"/>
  <c r="AN182" i="4"/>
  <c r="AM182" i="4"/>
  <c r="AL182" i="4"/>
  <c r="AK182" i="4"/>
  <c r="AJ182" i="4"/>
  <c r="AN181" i="4"/>
  <c r="AM181" i="4"/>
  <c r="AL181" i="4"/>
  <c r="AK181" i="4"/>
  <c r="AJ181" i="4"/>
  <c r="AN180" i="4"/>
  <c r="AM180" i="4"/>
  <c r="AL180" i="4"/>
  <c r="AK180" i="4"/>
  <c r="AJ180" i="4"/>
  <c r="AN179" i="4"/>
  <c r="AM179" i="4"/>
  <c r="AL179" i="4"/>
  <c r="AK179" i="4"/>
  <c r="AJ179" i="4"/>
  <c r="AN178" i="4"/>
  <c r="AM178" i="4"/>
  <c r="AL178" i="4"/>
  <c r="AK178" i="4"/>
  <c r="AJ178" i="4"/>
  <c r="AN177" i="4"/>
  <c r="AM177" i="4"/>
  <c r="AL177" i="4"/>
  <c r="AK177" i="4"/>
  <c r="AJ177" i="4"/>
  <c r="AN176" i="4"/>
  <c r="AM176" i="4"/>
  <c r="AL176" i="4"/>
  <c r="AK176" i="4"/>
  <c r="AJ176" i="4"/>
  <c r="AN175" i="4"/>
  <c r="AM175" i="4"/>
  <c r="AL175" i="4"/>
  <c r="AK175" i="4"/>
  <c r="AJ175" i="4"/>
  <c r="AN174" i="4"/>
  <c r="AM174" i="4"/>
  <c r="AL174" i="4"/>
  <c r="AK174" i="4"/>
  <c r="AJ174" i="4"/>
  <c r="AN173" i="4"/>
  <c r="AM173" i="4"/>
  <c r="AL173" i="4"/>
  <c r="AK173" i="4"/>
  <c r="AJ173" i="4"/>
  <c r="AN172" i="4"/>
  <c r="AM172" i="4"/>
  <c r="AL172" i="4"/>
  <c r="AK172" i="4"/>
  <c r="AJ172" i="4"/>
  <c r="AN171" i="4"/>
  <c r="AM171" i="4"/>
  <c r="AL171" i="4"/>
  <c r="AK171" i="4"/>
  <c r="AJ171" i="4"/>
  <c r="AN170" i="4"/>
  <c r="AM170" i="4"/>
  <c r="AL170" i="4"/>
  <c r="AK170" i="4"/>
  <c r="AJ170" i="4"/>
  <c r="AN168" i="4"/>
  <c r="AM168" i="4"/>
  <c r="AL168" i="4"/>
  <c r="AK168" i="4"/>
  <c r="AJ168" i="4"/>
  <c r="AN167" i="4"/>
  <c r="AM167" i="4"/>
  <c r="AL167" i="4"/>
  <c r="AK167" i="4"/>
  <c r="AJ167" i="4"/>
  <c r="AN166" i="4"/>
  <c r="AM166" i="4"/>
  <c r="AL166" i="4"/>
  <c r="AK166" i="4"/>
  <c r="AJ166" i="4"/>
  <c r="AN162" i="4"/>
  <c r="AM162" i="4"/>
  <c r="AL162" i="4"/>
  <c r="AK162" i="4"/>
  <c r="AJ162" i="4"/>
  <c r="AN161" i="4"/>
  <c r="AM161" i="4"/>
  <c r="AL161" i="4"/>
  <c r="AK161" i="4"/>
  <c r="AJ161" i="4"/>
  <c r="AN160" i="4"/>
  <c r="AM160" i="4"/>
  <c r="AL160" i="4"/>
  <c r="AK160" i="4"/>
  <c r="AJ160" i="4"/>
  <c r="AN158" i="4"/>
  <c r="AM158" i="4"/>
  <c r="AL158" i="4"/>
  <c r="AK158" i="4"/>
  <c r="AJ158" i="4"/>
  <c r="AN157" i="4"/>
  <c r="AM157" i="4"/>
  <c r="AL157" i="4"/>
  <c r="AK157" i="4"/>
  <c r="AJ157" i="4"/>
  <c r="AN156" i="4"/>
  <c r="AM156" i="4"/>
  <c r="AL156" i="4"/>
  <c r="AK156" i="4"/>
  <c r="AJ156" i="4"/>
  <c r="AN155" i="4"/>
  <c r="AM155" i="4"/>
  <c r="AL155" i="4"/>
  <c r="AK155" i="4"/>
  <c r="AJ155" i="4"/>
  <c r="AN154" i="4"/>
  <c r="AM154" i="4"/>
  <c r="AL154" i="4"/>
  <c r="AK154" i="4"/>
  <c r="AJ154" i="4"/>
  <c r="AN153" i="4"/>
  <c r="AM153" i="4"/>
  <c r="AL153" i="4"/>
  <c r="AK153" i="4"/>
  <c r="AJ153" i="4"/>
  <c r="AN152" i="4"/>
  <c r="AM152" i="4"/>
  <c r="AL152" i="4"/>
  <c r="AK152" i="4"/>
  <c r="AJ152" i="4"/>
  <c r="AN151" i="4"/>
  <c r="AM151" i="4"/>
  <c r="AL151" i="4"/>
  <c r="AK151" i="4"/>
  <c r="AJ151" i="4"/>
  <c r="AN150" i="4"/>
  <c r="AM150" i="4"/>
  <c r="AL150" i="4"/>
  <c r="AK150" i="4"/>
  <c r="AJ150" i="4"/>
  <c r="AN149" i="4"/>
  <c r="AM149" i="4"/>
  <c r="AL149" i="4"/>
  <c r="AK149" i="4"/>
  <c r="AJ149" i="4"/>
  <c r="AN148" i="4"/>
  <c r="AM148" i="4"/>
  <c r="AL148" i="4"/>
  <c r="AK148" i="4"/>
  <c r="AJ148" i="4"/>
  <c r="AN147" i="4"/>
  <c r="AM147" i="4"/>
  <c r="AL147" i="4"/>
  <c r="AK147" i="4"/>
  <c r="AJ147" i="4"/>
  <c r="AN146" i="4"/>
  <c r="AM146" i="4"/>
  <c r="AL146" i="4"/>
  <c r="AK146" i="4"/>
  <c r="AJ146" i="4"/>
  <c r="AN145" i="4"/>
  <c r="AM145" i="4"/>
  <c r="AL145" i="4"/>
  <c r="AK145" i="4"/>
  <c r="AJ145" i="4"/>
  <c r="AN144" i="4"/>
  <c r="AM144" i="4"/>
  <c r="AL144" i="4"/>
  <c r="AK144" i="4"/>
  <c r="AJ144" i="4"/>
  <c r="AN143" i="4"/>
  <c r="AM143" i="4"/>
  <c r="AL143" i="4"/>
  <c r="AK143" i="4"/>
  <c r="AJ143" i="4"/>
  <c r="AN142" i="4"/>
  <c r="AM142" i="4"/>
  <c r="AL142" i="4"/>
  <c r="AK142" i="4"/>
  <c r="AJ142" i="4"/>
  <c r="AN141" i="4"/>
  <c r="AM141" i="4"/>
  <c r="AL141" i="4"/>
  <c r="AK141" i="4"/>
  <c r="AJ141" i="4"/>
  <c r="AN140" i="4"/>
  <c r="AM140" i="4"/>
  <c r="AL140" i="4"/>
  <c r="AK140" i="4"/>
  <c r="AJ140" i="4"/>
  <c r="AN139" i="4"/>
  <c r="AM139" i="4"/>
  <c r="AL139" i="4"/>
  <c r="AK139" i="4"/>
  <c r="AJ139" i="4"/>
  <c r="AN137" i="4"/>
  <c r="AM137" i="4"/>
  <c r="AL137" i="4"/>
  <c r="AK137" i="4"/>
  <c r="AJ137" i="4"/>
  <c r="AN136" i="4"/>
  <c r="AM136" i="4"/>
  <c r="AL136" i="4"/>
  <c r="AK136" i="4"/>
  <c r="AJ136" i="4"/>
  <c r="AN135" i="4"/>
  <c r="AM135" i="4"/>
  <c r="AL135" i="4"/>
  <c r="AK135" i="4"/>
  <c r="AJ135" i="4"/>
  <c r="AN134" i="4"/>
  <c r="AM134" i="4"/>
  <c r="AL134" i="4"/>
  <c r="AK134" i="4"/>
  <c r="AJ134" i="4"/>
  <c r="AN133" i="4"/>
  <c r="AM133" i="4"/>
  <c r="AL133" i="4"/>
  <c r="AK133" i="4"/>
  <c r="AJ133" i="4"/>
  <c r="AN132" i="4"/>
  <c r="AM132" i="4"/>
  <c r="AL132" i="4"/>
  <c r="AK132" i="4"/>
  <c r="AJ132" i="4"/>
  <c r="AN129" i="4"/>
  <c r="AM129" i="4"/>
  <c r="AL129" i="4"/>
  <c r="AK129" i="4"/>
  <c r="AJ129" i="4"/>
  <c r="AN128" i="4"/>
  <c r="AM128" i="4"/>
  <c r="AL128" i="4"/>
  <c r="AK128" i="4"/>
  <c r="AJ128" i="4"/>
  <c r="AN127" i="4"/>
  <c r="AM127" i="4"/>
  <c r="AL127" i="4"/>
  <c r="AK127" i="4"/>
  <c r="AJ127" i="4"/>
  <c r="AN126" i="4"/>
  <c r="AM126" i="4"/>
  <c r="AL126" i="4"/>
  <c r="AK126" i="4"/>
  <c r="AJ126" i="4"/>
  <c r="AN125" i="4"/>
  <c r="AM125" i="4"/>
  <c r="AL125" i="4"/>
  <c r="AK125" i="4"/>
  <c r="AJ125" i="4"/>
  <c r="AN124" i="4"/>
  <c r="AM124" i="4"/>
  <c r="AL124" i="4"/>
  <c r="AK124" i="4"/>
  <c r="AJ124" i="4"/>
  <c r="AN123" i="4"/>
  <c r="AM123" i="4"/>
  <c r="AL123" i="4"/>
  <c r="AK123" i="4"/>
  <c r="AJ123" i="4"/>
  <c r="AN122" i="4"/>
  <c r="AM122" i="4"/>
  <c r="AL122" i="4"/>
  <c r="AK122" i="4"/>
  <c r="AJ122" i="4"/>
  <c r="AN121" i="4"/>
  <c r="AM121" i="4"/>
  <c r="AL121" i="4"/>
  <c r="AK121" i="4"/>
  <c r="AJ121" i="4"/>
  <c r="AN120" i="4"/>
  <c r="AM120" i="4"/>
  <c r="AL120" i="4"/>
  <c r="AK120" i="4"/>
  <c r="AJ120" i="4"/>
  <c r="AN119" i="4"/>
  <c r="AM119" i="4"/>
  <c r="AL119" i="4"/>
  <c r="AK119" i="4"/>
  <c r="AJ119" i="4"/>
  <c r="AN118" i="4"/>
  <c r="AM118" i="4"/>
  <c r="AL118" i="4"/>
  <c r="AK118" i="4"/>
  <c r="AJ118" i="4"/>
  <c r="AN117" i="4"/>
  <c r="AM117" i="4"/>
  <c r="AL117" i="4"/>
  <c r="AK117" i="4"/>
  <c r="AJ117" i="4"/>
  <c r="AN116" i="4"/>
  <c r="AM116" i="4"/>
  <c r="AL116" i="4"/>
  <c r="AK116" i="4"/>
  <c r="AJ116" i="4"/>
  <c r="AN115" i="4"/>
  <c r="AM115" i="4"/>
  <c r="AL115" i="4"/>
  <c r="AK115" i="4"/>
  <c r="AJ115" i="4"/>
  <c r="AN113" i="4"/>
  <c r="AM113" i="4"/>
  <c r="AL113" i="4"/>
  <c r="AK113" i="4"/>
  <c r="AJ113" i="4"/>
  <c r="AN112" i="4"/>
  <c r="AM112" i="4"/>
  <c r="AL112" i="4"/>
  <c r="AK112" i="4"/>
  <c r="AJ112" i="4"/>
  <c r="AN110" i="4"/>
  <c r="AM110" i="4"/>
  <c r="AL110" i="4"/>
  <c r="AK110" i="4"/>
  <c r="AJ110" i="4"/>
  <c r="AN109" i="4"/>
  <c r="AM109" i="4"/>
  <c r="AL109" i="4"/>
  <c r="AK109" i="4"/>
  <c r="AJ109" i="4"/>
  <c r="AN108" i="4"/>
  <c r="AM108" i="4"/>
  <c r="AL108" i="4"/>
  <c r="AK108" i="4"/>
  <c r="AJ108" i="4"/>
  <c r="AN107" i="4"/>
  <c r="AM107" i="4"/>
  <c r="AL107" i="4"/>
  <c r="AK107" i="4"/>
  <c r="AJ107" i="4"/>
  <c r="AN106" i="4"/>
  <c r="AM106" i="4"/>
  <c r="AL106" i="4"/>
  <c r="AK106" i="4"/>
  <c r="AJ106" i="4"/>
  <c r="AN102" i="4"/>
  <c r="AM102" i="4"/>
  <c r="AL102" i="4"/>
  <c r="AK102" i="4"/>
  <c r="AJ102" i="4"/>
  <c r="AN101" i="4"/>
  <c r="AM101" i="4"/>
  <c r="AL101" i="4"/>
  <c r="AK101" i="4"/>
  <c r="AJ101" i="4"/>
  <c r="AN100" i="4"/>
  <c r="AM100" i="4"/>
  <c r="AL100" i="4"/>
  <c r="AK100" i="4"/>
  <c r="AJ100" i="4"/>
  <c r="AN97" i="4"/>
  <c r="AM97" i="4"/>
  <c r="AL97" i="4"/>
  <c r="AK97" i="4"/>
  <c r="AJ97" i="4"/>
  <c r="AN96" i="4"/>
  <c r="AM96" i="4"/>
  <c r="AL96" i="4"/>
  <c r="AK96" i="4"/>
  <c r="AJ96" i="4"/>
  <c r="AN95" i="4"/>
  <c r="AM95" i="4"/>
  <c r="AL95" i="4"/>
  <c r="AK95" i="4"/>
  <c r="AJ95" i="4"/>
  <c r="AN93" i="4"/>
  <c r="AM93" i="4"/>
  <c r="AL93" i="4"/>
  <c r="AK93" i="4"/>
  <c r="AJ93" i="4"/>
  <c r="AN92" i="4"/>
  <c r="AM92" i="4"/>
  <c r="AL92" i="4"/>
  <c r="AK92" i="4"/>
  <c r="AJ92" i="4"/>
  <c r="AN91" i="4"/>
  <c r="AM91" i="4"/>
  <c r="AL91" i="4"/>
  <c r="AK91" i="4"/>
  <c r="AJ91" i="4"/>
  <c r="AN90" i="4"/>
  <c r="AM90" i="4"/>
  <c r="AL90" i="4"/>
  <c r="AK90" i="4"/>
  <c r="AJ90" i="4"/>
  <c r="AN89" i="4"/>
  <c r="AM89" i="4"/>
  <c r="AL89" i="4"/>
  <c r="AK89" i="4"/>
  <c r="AJ89" i="4"/>
  <c r="AN88" i="4"/>
  <c r="AM88" i="4"/>
  <c r="AL88" i="4"/>
  <c r="AK88" i="4"/>
  <c r="AJ88" i="4"/>
  <c r="AN87" i="4"/>
  <c r="AM87" i="4"/>
  <c r="AL87" i="4"/>
  <c r="AK87" i="4"/>
  <c r="AJ87" i="4"/>
  <c r="AN86" i="4"/>
  <c r="AM86" i="4"/>
  <c r="AL86" i="4"/>
  <c r="AK86" i="4"/>
  <c r="AJ86" i="4"/>
  <c r="AN85" i="4"/>
  <c r="AM85" i="4"/>
  <c r="AL85" i="4"/>
  <c r="AK85" i="4"/>
  <c r="AJ85" i="4"/>
  <c r="AN84" i="4"/>
  <c r="AM84" i="4"/>
  <c r="AL84" i="4"/>
  <c r="AK84" i="4"/>
  <c r="AJ84" i="4"/>
  <c r="AN83" i="4"/>
  <c r="AM83" i="4"/>
  <c r="AL83" i="4"/>
  <c r="AK83" i="4"/>
  <c r="AJ83" i="4"/>
  <c r="AN82" i="4"/>
  <c r="AM82" i="4"/>
  <c r="AL82" i="4"/>
  <c r="AK82" i="4"/>
  <c r="AJ82" i="4"/>
  <c r="AN81" i="4"/>
  <c r="AM81" i="4"/>
  <c r="AL81" i="4"/>
  <c r="AK81" i="4"/>
  <c r="AJ81" i="4"/>
  <c r="AN80" i="4"/>
  <c r="AM80" i="4"/>
  <c r="AL80" i="4"/>
  <c r="AK80" i="4"/>
  <c r="AJ80" i="4"/>
  <c r="AN79" i="4"/>
  <c r="AM79" i="4"/>
  <c r="AL79" i="4"/>
  <c r="AK79" i="4"/>
  <c r="AJ79" i="4"/>
  <c r="AN78" i="4"/>
  <c r="AM78" i="4"/>
  <c r="AL78" i="4"/>
  <c r="AK78" i="4"/>
  <c r="AJ78" i="4"/>
  <c r="AN77" i="4"/>
  <c r="AM77" i="4"/>
  <c r="AL77" i="4"/>
  <c r="AK77" i="4"/>
  <c r="AJ77" i="4"/>
  <c r="AN76" i="4"/>
  <c r="AM76" i="4"/>
  <c r="AL76" i="4"/>
  <c r="AK76" i="4"/>
  <c r="AJ76" i="4"/>
  <c r="AN75" i="4"/>
  <c r="AM75" i="4"/>
  <c r="AL75" i="4"/>
  <c r="AK75" i="4"/>
  <c r="AJ75" i="4"/>
  <c r="AN74" i="4"/>
  <c r="AM74" i="4"/>
  <c r="AL74" i="4"/>
  <c r="AK74" i="4"/>
  <c r="AJ74" i="4"/>
  <c r="AN73" i="4"/>
  <c r="AM73" i="4"/>
  <c r="AL73" i="4"/>
  <c r="AK73" i="4"/>
  <c r="AJ73" i="4"/>
  <c r="AN72" i="4"/>
  <c r="AM72" i="4"/>
  <c r="AL72" i="4"/>
  <c r="AK72" i="4"/>
  <c r="AJ72" i="4"/>
  <c r="AN71" i="4"/>
  <c r="AM71" i="4"/>
  <c r="AL71" i="4"/>
  <c r="AK71" i="4"/>
  <c r="AJ71" i="4"/>
  <c r="AN70" i="4"/>
  <c r="AM70" i="4"/>
  <c r="AL70" i="4"/>
  <c r="AK70" i="4"/>
  <c r="AJ70" i="4"/>
  <c r="AN69" i="4"/>
  <c r="AM69" i="4"/>
  <c r="AL69" i="4"/>
  <c r="AK69" i="4"/>
  <c r="AJ69" i="4"/>
  <c r="AN68" i="4"/>
  <c r="AM68" i="4"/>
  <c r="AL68" i="4"/>
  <c r="AK68" i="4"/>
  <c r="AJ68" i="4"/>
  <c r="AN67" i="4"/>
  <c r="AM67" i="4"/>
  <c r="AL67" i="4"/>
  <c r="AK67" i="4"/>
  <c r="AJ67" i="4"/>
  <c r="AN66" i="4"/>
  <c r="AM66" i="4"/>
  <c r="AL66" i="4"/>
  <c r="AK66" i="4"/>
  <c r="AJ66" i="4"/>
  <c r="AN65" i="4"/>
  <c r="AM65" i="4"/>
  <c r="AL65" i="4"/>
  <c r="AK65" i="4"/>
  <c r="AJ65" i="4"/>
  <c r="AN63" i="4"/>
  <c r="AM63" i="4"/>
  <c r="AL63" i="4"/>
  <c r="AK63" i="4"/>
  <c r="AJ63" i="4"/>
  <c r="AN62" i="4"/>
  <c r="AM62" i="4"/>
  <c r="AL62" i="4"/>
  <c r="AK62" i="4"/>
  <c r="AJ62" i="4"/>
  <c r="AN61" i="4"/>
  <c r="AM61" i="4"/>
  <c r="AL61" i="4"/>
  <c r="AK61" i="4"/>
  <c r="AJ61" i="4"/>
  <c r="AN60" i="4"/>
  <c r="AM60" i="4"/>
  <c r="AL60" i="4"/>
  <c r="AK60" i="4"/>
  <c r="AJ60" i="4"/>
  <c r="AN59" i="4"/>
  <c r="AM59" i="4"/>
  <c r="AL59" i="4"/>
  <c r="AK59" i="4"/>
  <c r="AJ59" i="4"/>
  <c r="AN58" i="4"/>
  <c r="AM58" i="4"/>
  <c r="AL58" i="4"/>
  <c r="AK58" i="4"/>
  <c r="AJ58" i="4"/>
  <c r="AN57" i="4"/>
  <c r="AM57" i="4"/>
  <c r="AL57" i="4"/>
  <c r="AK57" i="4"/>
  <c r="AJ57" i="4"/>
  <c r="AN56" i="4"/>
  <c r="AM56" i="4"/>
  <c r="AL56" i="4"/>
  <c r="AK56" i="4"/>
  <c r="AJ56" i="4"/>
  <c r="AN54" i="4"/>
  <c r="AM54" i="4"/>
  <c r="AL54" i="4"/>
  <c r="AK54" i="4"/>
  <c r="AJ54" i="4"/>
  <c r="AN53" i="4"/>
  <c r="AM53" i="4"/>
  <c r="AL53" i="4"/>
  <c r="AK53" i="4"/>
  <c r="AJ53" i="4"/>
  <c r="AN52" i="4"/>
  <c r="AM52" i="4"/>
  <c r="AL52" i="4"/>
  <c r="AK52" i="4"/>
  <c r="AJ52" i="4"/>
  <c r="AN51" i="4"/>
  <c r="AM51" i="4"/>
  <c r="AL51" i="4"/>
  <c r="AK51" i="4"/>
  <c r="AJ51" i="4"/>
  <c r="AN48" i="4"/>
  <c r="AM48" i="4"/>
  <c r="AL48" i="4"/>
  <c r="AK48" i="4"/>
  <c r="AJ48" i="4"/>
  <c r="AN47" i="4"/>
  <c r="AM47" i="4"/>
  <c r="AL47" i="4"/>
  <c r="AK47" i="4"/>
  <c r="AJ47" i="4"/>
  <c r="AN45" i="4"/>
  <c r="AM45" i="4"/>
  <c r="AL45" i="4"/>
  <c r="AK45" i="4"/>
  <c r="AJ45" i="4"/>
  <c r="AN44" i="4"/>
  <c r="AM44" i="4"/>
  <c r="AL44" i="4"/>
  <c r="AK44" i="4"/>
  <c r="AJ44" i="4"/>
  <c r="AN41" i="4"/>
  <c r="AM41" i="4"/>
  <c r="AL41" i="4"/>
  <c r="AK41" i="4"/>
  <c r="AJ41" i="4"/>
  <c r="AN40" i="4"/>
  <c r="AM40" i="4"/>
  <c r="AL40" i="4"/>
  <c r="AK40" i="4"/>
  <c r="AJ40" i="4"/>
  <c r="AN39" i="4"/>
  <c r="AM39" i="4"/>
  <c r="AL39" i="4"/>
  <c r="AK39" i="4"/>
  <c r="AJ39" i="4"/>
  <c r="AN37" i="4"/>
  <c r="AM37" i="4"/>
  <c r="AL37" i="4"/>
  <c r="AK37" i="4"/>
  <c r="AJ37" i="4"/>
  <c r="AN36" i="4"/>
  <c r="AM36" i="4"/>
  <c r="AL36" i="4"/>
  <c r="AK36" i="4"/>
  <c r="AJ36" i="4"/>
  <c r="AN35" i="4"/>
  <c r="AM35" i="4"/>
  <c r="AL35" i="4"/>
  <c r="AK35" i="4"/>
  <c r="AJ35" i="4"/>
  <c r="AN34" i="4"/>
  <c r="AM34" i="4"/>
  <c r="AL34" i="4"/>
  <c r="AK34" i="4"/>
  <c r="AJ34" i="4"/>
  <c r="AN33" i="4"/>
  <c r="AM33" i="4"/>
  <c r="AL33" i="4"/>
  <c r="AK33" i="4"/>
  <c r="AJ33" i="4"/>
  <c r="AN32" i="4"/>
  <c r="AM32" i="4"/>
  <c r="AL32" i="4"/>
  <c r="AK32" i="4"/>
  <c r="AJ32" i="4"/>
  <c r="AN30" i="4"/>
  <c r="AM30" i="4"/>
  <c r="AL30" i="4"/>
  <c r="AK30" i="4"/>
  <c r="AJ30" i="4"/>
  <c r="AN29" i="4"/>
  <c r="AM29" i="4"/>
  <c r="AL29" i="4"/>
  <c r="AK29" i="4"/>
  <c r="AJ29" i="4"/>
  <c r="AN28" i="4"/>
  <c r="AM28" i="4"/>
  <c r="AL28" i="4"/>
  <c r="AK28" i="4"/>
  <c r="AJ28" i="4"/>
  <c r="AN27" i="4"/>
  <c r="AM27" i="4"/>
  <c r="AL27" i="4"/>
  <c r="AK27" i="4"/>
  <c r="AJ27" i="4"/>
  <c r="AN26" i="4"/>
  <c r="AM26" i="4"/>
  <c r="AL26" i="4"/>
  <c r="AK26" i="4"/>
  <c r="AJ26" i="4"/>
  <c r="AN25" i="4"/>
  <c r="AM25" i="4"/>
  <c r="AL25" i="4"/>
  <c r="AK25" i="4"/>
  <c r="AJ25" i="4"/>
  <c r="AN24" i="4"/>
  <c r="AM24" i="4"/>
  <c r="AL24" i="4"/>
  <c r="AK24" i="4"/>
  <c r="AJ24" i="4"/>
  <c r="AN23" i="4"/>
  <c r="AM23" i="4"/>
  <c r="AL23" i="4"/>
  <c r="AK23" i="4"/>
  <c r="AJ23" i="4"/>
  <c r="AN22" i="4"/>
  <c r="AM22" i="4"/>
  <c r="AL22" i="4"/>
  <c r="AK22" i="4"/>
  <c r="AJ22" i="4"/>
  <c r="AN21" i="4"/>
  <c r="AM21" i="4"/>
  <c r="AL21" i="4"/>
  <c r="AK21" i="4"/>
  <c r="AJ21" i="4"/>
  <c r="AN20" i="4"/>
  <c r="AM20" i="4"/>
  <c r="AL20" i="4"/>
  <c r="AK20" i="4"/>
  <c r="AJ20" i="4"/>
  <c r="AN19" i="4"/>
  <c r="AM19" i="4"/>
  <c r="AL19" i="4"/>
  <c r="AK19" i="4"/>
  <c r="AJ19" i="4"/>
  <c r="AN18" i="4"/>
  <c r="AM18" i="4"/>
  <c r="AL18" i="4"/>
  <c r="AK18" i="4"/>
  <c r="AJ18" i="4"/>
  <c r="AN17" i="4"/>
  <c r="AM17" i="4"/>
  <c r="AL17" i="4"/>
  <c r="AK17" i="4"/>
  <c r="AJ17" i="4"/>
  <c r="AN16" i="4"/>
  <c r="AM16" i="4"/>
  <c r="AL16" i="4"/>
  <c r="AK16" i="4"/>
  <c r="AJ16" i="4"/>
  <c r="AN15" i="4"/>
  <c r="AM15" i="4"/>
  <c r="AL15" i="4"/>
  <c r="AK15" i="4"/>
  <c r="AJ15" i="4"/>
  <c r="AN14" i="4"/>
  <c r="AM14" i="4"/>
  <c r="AL14" i="4"/>
  <c r="AK14" i="4"/>
  <c r="AJ14" i="4"/>
  <c r="AN13" i="4"/>
  <c r="AM13" i="4"/>
  <c r="AL13" i="4"/>
  <c r="AK13" i="4"/>
  <c r="AJ13" i="4"/>
  <c r="AN12" i="4"/>
  <c r="AM12" i="4"/>
  <c r="AL12" i="4"/>
  <c r="AK12" i="4"/>
  <c r="AJ12" i="4"/>
  <c r="AN251" i="4"/>
  <c r="AM251" i="4"/>
  <c r="AL251" i="4"/>
  <c r="AK251" i="4"/>
  <c r="AN216" i="4"/>
  <c r="AM216" i="4"/>
  <c r="AL216" i="4"/>
  <c r="AK216" i="4"/>
  <c r="AN210" i="4"/>
  <c r="AM210" i="4"/>
  <c r="AL210" i="4"/>
  <c r="AK210" i="4"/>
  <c r="AN208" i="4"/>
  <c r="AM208" i="4"/>
  <c r="AL208" i="4"/>
  <c r="AK208" i="4"/>
  <c r="AN204" i="4"/>
  <c r="AM204" i="4"/>
  <c r="AL204" i="4"/>
  <c r="AK204" i="4"/>
  <c r="AN199" i="4"/>
  <c r="AM199" i="4"/>
  <c r="AL199" i="4"/>
  <c r="AK199" i="4"/>
  <c r="AN196" i="4"/>
  <c r="AM196" i="4"/>
  <c r="AL196" i="4"/>
  <c r="AK196" i="4"/>
  <c r="AN190" i="4"/>
  <c r="AM190" i="4"/>
  <c r="AL190" i="4"/>
  <c r="AK190" i="4"/>
  <c r="AN169" i="4"/>
  <c r="AM169" i="4"/>
  <c r="AL169" i="4"/>
  <c r="AK169" i="4"/>
  <c r="AN165" i="4"/>
  <c r="AM165" i="4"/>
  <c r="AL165" i="4"/>
  <c r="AK165" i="4"/>
  <c r="AN164" i="4"/>
  <c r="AM164" i="4"/>
  <c r="AL164" i="4"/>
  <c r="AK164" i="4"/>
  <c r="AN163" i="4"/>
  <c r="AM163" i="4"/>
  <c r="AL163" i="4"/>
  <c r="AK163" i="4"/>
  <c r="AN159" i="4"/>
  <c r="AM159" i="4"/>
  <c r="AL159" i="4"/>
  <c r="AK159" i="4"/>
  <c r="AN138" i="4"/>
  <c r="AM138" i="4"/>
  <c r="AL138" i="4"/>
  <c r="AK138" i="4"/>
  <c r="AN131" i="4"/>
  <c r="AM131" i="4"/>
  <c r="AL131" i="4"/>
  <c r="AK131" i="4"/>
  <c r="AN130" i="4"/>
  <c r="AM130" i="4"/>
  <c r="AL130" i="4"/>
  <c r="AK130" i="4"/>
  <c r="AN114" i="4"/>
  <c r="AM114" i="4"/>
  <c r="AL114" i="4"/>
  <c r="AK114" i="4"/>
  <c r="AN111" i="4"/>
  <c r="AM111" i="4"/>
  <c r="AL111" i="4"/>
  <c r="AK111" i="4"/>
  <c r="AN105" i="4"/>
  <c r="AM105" i="4"/>
  <c r="AL105" i="4"/>
  <c r="AK105" i="4"/>
  <c r="AN104" i="4"/>
  <c r="AM104" i="4"/>
  <c r="AL104" i="4"/>
  <c r="AK104" i="4"/>
  <c r="AN103" i="4"/>
  <c r="AM103" i="4"/>
  <c r="AL103" i="4"/>
  <c r="AK103" i="4"/>
  <c r="AN99" i="4"/>
  <c r="AM99" i="4"/>
  <c r="AL99" i="4"/>
  <c r="AK99" i="4"/>
  <c r="AN98" i="4"/>
  <c r="AM98" i="4"/>
  <c r="AL98" i="4"/>
  <c r="AK98" i="4"/>
  <c r="AN94" i="4"/>
  <c r="AM94" i="4"/>
  <c r="AL94" i="4"/>
  <c r="AK94" i="4"/>
  <c r="AN64" i="4"/>
  <c r="AM64" i="4"/>
  <c r="AL64" i="4"/>
  <c r="AK64" i="4"/>
  <c r="AN55" i="4"/>
  <c r="AM55" i="4"/>
  <c r="AL55" i="4"/>
  <c r="AK55" i="4"/>
  <c r="AN50" i="4"/>
  <c r="AM50" i="4"/>
  <c r="AL50" i="4"/>
  <c r="AK50" i="4"/>
  <c r="AN49" i="4"/>
  <c r="AM49" i="4"/>
  <c r="AL49" i="4"/>
  <c r="AK49" i="4"/>
  <c r="AN46" i="4"/>
  <c r="AM46" i="4"/>
  <c r="AL46" i="4"/>
  <c r="AK46" i="4"/>
  <c r="AN43" i="4"/>
  <c r="AM43" i="4"/>
  <c r="AL43" i="4"/>
  <c r="AK43" i="4"/>
  <c r="AN42" i="4"/>
  <c r="AM42" i="4"/>
  <c r="AL42" i="4"/>
  <c r="AK42" i="4"/>
  <c r="AN38" i="4"/>
  <c r="AM38" i="4"/>
  <c r="AL38" i="4"/>
  <c r="AK38" i="4"/>
  <c r="AJ251" i="4"/>
  <c r="AJ216" i="4"/>
  <c r="AJ210" i="4"/>
  <c r="AJ208" i="4"/>
  <c r="AJ204" i="4"/>
  <c r="AJ199" i="4"/>
  <c r="AJ196" i="4"/>
  <c r="AJ190" i="4"/>
  <c r="AJ169" i="4"/>
  <c r="AJ165" i="4"/>
  <c r="AJ164" i="4"/>
  <c r="AJ163" i="4"/>
  <c r="AJ159" i="4"/>
  <c r="AJ138" i="4"/>
  <c r="AJ131" i="4"/>
  <c r="AJ130" i="4"/>
  <c r="AJ114" i="4"/>
  <c r="AJ111" i="4"/>
  <c r="AJ105" i="4"/>
  <c r="AJ104" i="4"/>
  <c r="AJ103" i="4"/>
  <c r="AJ99" i="4"/>
  <c r="AJ98" i="4"/>
  <c r="AJ94" i="4"/>
  <c r="AJ64" i="4"/>
  <c r="AJ55" i="4"/>
  <c r="AJ50" i="4"/>
  <c r="AJ49" i="4"/>
  <c r="AJ46" i="4"/>
  <c r="AJ43" i="4"/>
  <c r="AJ42" i="4"/>
  <c r="AJ38" i="4"/>
  <c r="AM31" i="4"/>
  <c r="AN31" i="4"/>
  <c r="AL31" i="4"/>
  <c r="AK31" i="4"/>
  <c r="AJ31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52" i="4"/>
  <c r="AI53" i="4"/>
  <c r="AI54" i="4"/>
  <c r="AI55" i="4"/>
  <c r="AI56" i="4"/>
  <c r="AI57" i="4"/>
  <c r="AI58" i="4"/>
  <c r="AI59" i="4"/>
  <c r="AI60" i="4"/>
  <c r="AI61" i="4"/>
  <c r="AI62" i="4"/>
  <c r="AI63" i="4"/>
  <c r="AI64" i="4"/>
  <c r="AI65" i="4"/>
  <c r="AI66" i="4"/>
  <c r="AI67" i="4"/>
  <c r="AI68" i="4"/>
  <c r="AI69" i="4"/>
  <c r="AI70" i="4"/>
  <c r="AI71" i="4"/>
  <c r="AI72" i="4"/>
  <c r="AI73" i="4"/>
  <c r="AI74" i="4"/>
  <c r="AI75" i="4"/>
  <c r="AI76" i="4"/>
  <c r="AI77" i="4"/>
  <c r="AI78" i="4"/>
  <c r="AI79" i="4"/>
  <c r="AI80" i="4"/>
  <c r="AI81" i="4"/>
  <c r="AI82" i="4"/>
  <c r="AI83" i="4"/>
  <c r="AI84" i="4"/>
  <c r="AI85" i="4"/>
  <c r="AI86" i="4"/>
  <c r="AI87" i="4"/>
  <c r="AI88" i="4"/>
  <c r="AI89" i="4"/>
  <c r="AI90" i="4"/>
  <c r="AI91" i="4"/>
  <c r="AI92" i="4"/>
  <c r="AI93" i="4"/>
  <c r="AI94" i="4"/>
  <c r="AI95" i="4"/>
  <c r="AI96" i="4"/>
  <c r="AI97" i="4"/>
  <c r="AI98" i="4"/>
  <c r="AI99" i="4"/>
  <c r="AI100" i="4"/>
  <c r="AI101" i="4"/>
  <c r="AI102" i="4"/>
  <c r="AI103" i="4"/>
  <c r="AI104" i="4"/>
  <c r="AI105" i="4"/>
  <c r="AI106" i="4"/>
  <c r="AI107" i="4"/>
  <c r="AI108" i="4"/>
  <c r="AI109" i="4"/>
  <c r="AI110" i="4"/>
  <c r="AI111" i="4"/>
  <c r="AI112" i="4"/>
  <c r="AI113" i="4"/>
  <c r="AI114" i="4"/>
  <c r="AI115" i="4"/>
  <c r="AI116" i="4"/>
  <c r="AI117" i="4"/>
  <c r="AI118" i="4"/>
  <c r="AI119" i="4"/>
  <c r="AI120" i="4"/>
  <c r="AI121" i="4"/>
  <c r="AI122" i="4"/>
  <c r="AI123" i="4"/>
  <c r="AI124" i="4"/>
  <c r="AI125" i="4"/>
  <c r="AI126" i="4"/>
  <c r="AI127" i="4"/>
  <c r="AI128" i="4"/>
  <c r="AI129" i="4"/>
  <c r="AI130" i="4"/>
  <c r="AI131" i="4"/>
  <c r="AI132" i="4"/>
  <c r="AI133" i="4"/>
  <c r="AI134" i="4"/>
  <c r="AI135" i="4"/>
  <c r="AI136" i="4"/>
  <c r="AI137" i="4"/>
  <c r="AI138" i="4"/>
  <c r="AI139" i="4"/>
  <c r="AI140" i="4"/>
  <c r="AI141" i="4"/>
  <c r="AI142" i="4"/>
  <c r="AI143" i="4"/>
  <c r="AI144" i="4"/>
  <c r="AI145" i="4"/>
  <c r="AI146" i="4"/>
  <c r="AI147" i="4"/>
  <c r="AI148" i="4"/>
  <c r="AI149" i="4"/>
  <c r="AI150" i="4"/>
  <c r="AI151" i="4"/>
  <c r="AI152" i="4"/>
  <c r="AI153" i="4"/>
  <c r="AI154" i="4"/>
  <c r="AI155" i="4"/>
  <c r="AI156" i="4"/>
  <c r="AI157" i="4"/>
  <c r="AI158" i="4"/>
  <c r="AI159" i="4"/>
  <c r="AI160" i="4"/>
  <c r="AI161" i="4"/>
  <c r="AI162" i="4"/>
  <c r="AI163" i="4"/>
  <c r="AI164" i="4"/>
  <c r="AI165" i="4"/>
  <c r="AI166" i="4"/>
  <c r="AI167" i="4"/>
  <c r="AI168" i="4"/>
  <c r="AI169" i="4"/>
  <c r="AI170" i="4"/>
  <c r="AI171" i="4"/>
  <c r="AI172" i="4"/>
  <c r="AI173" i="4"/>
  <c r="AI174" i="4"/>
  <c r="AI175" i="4"/>
  <c r="AI176" i="4"/>
  <c r="AI177" i="4"/>
  <c r="AI178" i="4"/>
  <c r="AI179" i="4"/>
  <c r="AI180" i="4"/>
  <c r="AI181" i="4"/>
  <c r="AI182" i="4"/>
  <c r="AI183" i="4"/>
  <c r="AI184" i="4"/>
  <c r="AI185" i="4"/>
  <c r="AI186" i="4"/>
  <c r="AI187" i="4"/>
  <c r="AI188" i="4"/>
  <c r="AI189" i="4"/>
  <c r="AI190" i="4"/>
  <c r="AI191" i="4"/>
  <c r="AI192" i="4"/>
  <c r="AI193" i="4"/>
  <c r="AI194" i="4"/>
  <c r="AI195" i="4"/>
  <c r="AI196" i="4"/>
  <c r="AI197" i="4"/>
  <c r="AI198" i="4"/>
  <c r="AI199" i="4"/>
  <c r="AI200" i="4"/>
  <c r="AI201" i="4"/>
  <c r="AI202" i="4"/>
  <c r="AI203" i="4"/>
  <c r="AI204" i="4"/>
  <c r="AI205" i="4"/>
  <c r="AI206" i="4"/>
  <c r="AI207" i="4"/>
  <c r="AI208" i="4"/>
  <c r="AI209" i="4"/>
  <c r="AI210" i="4"/>
  <c r="AI211" i="4"/>
  <c r="AI212" i="4"/>
  <c r="AI213" i="4"/>
  <c r="AI214" i="4"/>
  <c r="AI215" i="4"/>
  <c r="AI216" i="4"/>
  <c r="AI217" i="4"/>
  <c r="AI218" i="4"/>
  <c r="AI219" i="4"/>
  <c r="AI220" i="4"/>
  <c r="AI221" i="4"/>
  <c r="AI222" i="4"/>
  <c r="AI223" i="4"/>
  <c r="AI224" i="4"/>
  <c r="AI225" i="4"/>
  <c r="AI226" i="4"/>
  <c r="AI227" i="4"/>
  <c r="AI228" i="4"/>
  <c r="AI229" i="4"/>
  <c r="AI230" i="4"/>
  <c r="AI231" i="4"/>
  <c r="AI232" i="4"/>
  <c r="AI233" i="4"/>
  <c r="AI234" i="4"/>
  <c r="AI235" i="4"/>
  <c r="AI236" i="4"/>
  <c r="AI237" i="4"/>
  <c r="AI238" i="4"/>
  <c r="AI239" i="4"/>
  <c r="AI240" i="4"/>
  <c r="AI241" i="4"/>
  <c r="AI242" i="4"/>
  <c r="AI243" i="4"/>
  <c r="AI244" i="4"/>
  <c r="AI245" i="4"/>
  <c r="AI246" i="4"/>
  <c r="AI247" i="4"/>
  <c r="AI248" i="4"/>
  <c r="AI249" i="4"/>
  <c r="AI250" i="4"/>
  <c r="AI251" i="4"/>
  <c r="AI252" i="4"/>
  <c r="AI253" i="4"/>
  <c r="AI254" i="4"/>
  <c r="AI255" i="4"/>
  <c r="AI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H43" i="4"/>
  <c r="AH44" i="4"/>
  <c r="AH45" i="4"/>
  <c r="AH46" i="4"/>
  <c r="AH47" i="4"/>
  <c r="AH48" i="4"/>
  <c r="AH49" i="4"/>
  <c r="AH50" i="4"/>
  <c r="AH51" i="4"/>
  <c r="AH52" i="4"/>
  <c r="AH53" i="4"/>
  <c r="AH54" i="4"/>
  <c r="AH55" i="4"/>
  <c r="AH56" i="4"/>
  <c r="AH57" i="4"/>
  <c r="AH58" i="4"/>
  <c r="AH59" i="4"/>
  <c r="AH60" i="4"/>
  <c r="AH61" i="4"/>
  <c r="AH62" i="4"/>
  <c r="AH63" i="4"/>
  <c r="AH64" i="4"/>
  <c r="AH65" i="4"/>
  <c r="AH66" i="4"/>
  <c r="AH67" i="4"/>
  <c r="AH68" i="4"/>
  <c r="AH69" i="4"/>
  <c r="AH70" i="4"/>
  <c r="AH71" i="4"/>
  <c r="AH72" i="4"/>
  <c r="AH73" i="4"/>
  <c r="AH74" i="4"/>
  <c r="AH75" i="4"/>
  <c r="AH76" i="4"/>
  <c r="AH77" i="4"/>
  <c r="AH78" i="4"/>
  <c r="AH79" i="4"/>
  <c r="AH80" i="4"/>
  <c r="AH81" i="4"/>
  <c r="AH82" i="4"/>
  <c r="AH83" i="4"/>
  <c r="AH84" i="4"/>
  <c r="AH85" i="4"/>
  <c r="AH86" i="4"/>
  <c r="AH87" i="4"/>
  <c r="AH88" i="4"/>
  <c r="AH89" i="4"/>
  <c r="AH90" i="4"/>
  <c r="AH91" i="4"/>
  <c r="AH92" i="4"/>
  <c r="AH93" i="4"/>
  <c r="AH94" i="4"/>
  <c r="AH95" i="4"/>
  <c r="AH96" i="4"/>
  <c r="AH97" i="4"/>
  <c r="AH98" i="4"/>
  <c r="AH99" i="4"/>
  <c r="AH100" i="4"/>
  <c r="AH101" i="4"/>
  <c r="AH102" i="4"/>
  <c r="AH103" i="4"/>
  <c r="AH104" i="4"/>
  <c r="AH105" i="4"/>
  <c r="AH106" i="4"/>
  <c r="AH107" i="4"/>
  <c r="AH108" i="4"/>
  <c r="AH109" i="4"/>
  <c r="AH110" i="4"/>
  <c r="AH111" i="4"/>
  <c r="AH112" i="4"/>
  <c r="AH113" i="4"/>
  <c r="AH114" i="4"/>
  <c r="AH115" i="4"/>
  <c r="AH116" i="4"/>
  <c r="AH117" i="4"/>
  <c r="AH118" i="4"/>
  <c r="AH119" i="4"/>
  <c r="AH120" i="4"/>
  <c r="AH121" i="4"/>
  <c r="AH122" i="4"/>
  <c r="AH123" i="4"/>
  <c r="AH124" i="4"/>
  <c r="AH125" i="4"/>
  <c r="AH126" i="4"/>
  <c r="AH127" i="4"/>
  <c r="AH128" i="4"/>
  <c r="AH129" i="4"/>
  <c r="AH130" i="4"/>
  <c r="AH131" i="4"/>
  <c r="AH132" i="4"/>
  <c r="AH133" i="4"/>
  <c r="AH134" i="4"/>
  <c r="AH135" i="4"/>
  <c r="AH136" i="4"/>
  <c r="AH137" i="4"/>
  <c r="AH138" i="4"/>
  <c r="AH139" i="4"/>
  <c r="AH140" i="4"/>
  <c r="AH141" i="4"/>
  <c r="AH142" i="4"/>
  <c r="AH143" i="4"/>
  <c r="AH144" i="4"/>
  <c r="AH145" i="4"/>
  <c r="AH146" i="4"/>
  <c r="AH147" i="4"/>
  <c r="AH148" i="4"/>
  <c r="AH149" i="4"/>
  <c r="AH150" i="4"/>
  <c r="AH151" i="4"/>
  <c r="AH152" i="4"/>
  <c r="AH153" i="4"/>
  <c r="AH154" i="4"/>
  <c r="AH155" i="4"/>
  <c r="AH156" i="4"/>
  <c r="AH157" i="4"/>
  <c r="AH158" i="4"/>
  <c r="AH159" i="4"/>
  <c r="AH160" i="4"/>
  <c r="AH161" i="4"/>
  <c r="AH162" i="4"/>
  <c r="AH163" i="4"/>
  <c r="AH164" i="4"/>
  <c r="AH165" i="4"/>
  <c r="AH166" i="4"/>
  <c r="AH167" i="4"/>
  <c r="AH168" i="4"/>
  <c r="AH169" i="4"/>
  <c r="AH170" i="4"/>
  <c r="AH171" i="4"/>
  <c r="AH172" i="4"/>
  <c r="AH173" i="4"/>
  <c r="AH174" i="4"/>
  <c r="AH175" i="4"/>
  <c r="AH176" i="4"/>
  <c r="AH177" i="4"/>
  <c r="AH178" i="4"/>
  <c r="AH179" i="4"/>
  <c r="AH180" i="4"/>
  <c r="AH181" i="4"/>
  <c r="AH182" i="4"/>
  <c r="AH183" i="4"/>
  <c r="AH184" i="4"/>
  <c r="AH185" i="4"/>
  <c r="AH186" i="4"/>
  <c r="AH187" i="4"/>
  <c r="AH188" i="4"/>
  <c r="AH189" i="4"/>
  <c r="AH190" i="4"/>
  <c r="AH191" i="4"/>
  <c r="AH192" i="4"/>
  <c r="AH193" i="4"/>
  <c r="AH194" i="4"/>
  <c r="AH195" i="4"/>
  <c r="AH196" i="4"/>
  <c r="AH197" i="4"/>
  <c r="AH198" i="4"/>
  <c r="AH199" i="4"/>
  <c r="AH200" i="4"/>
  <c r="AH201" i="4"/>
  <c r="AH202" i="4"/>
  <c r="AH203" i="4"/>
  <c r="AH204" i="4"/>
  <c r="AH205" i="4"/>
  <c r="AH206" i="4"/>
  <c r="AH207" i="4"/>
  <c r="AH208" i="4"/>
  <c r="AH209" i="4"/>
  <c r="AH210" i="4"/>
  <c r="AH211" i="4"/>
  <c r="AH212" i="4"/>
  <c r="AH213" i="4"/>
  <c r="AH214" i="4"/>
  <c r="AH215" i="4"/>
  <c r="AH216" i="4"/>
  <c r="AH217" i="4"/>
  <c r="AH218" i="4"/>
  <c r="AH219" i="4"/>
  <c r="AH220" i="4"/>
  <c r="AH221" i="4"/>
  <c r="AH222" i="4"/>
  <c r="AH223" i="4"/>
  <c r="AH224" i="4"/>
  <c r="AH225" i="4"/>
  <c r="AH226" i="4"/>
  <c r="AH227" i="4"/>
  <c r="AH228" i="4"/>
  <c r="AH229" i="4"/>
  <c r="AH230" i="4"/>
  <c r="AH231" i="4"/>
  <c r="AH232" i="4"/>
  <c r="AH233" i="4"/>
  <c r="AH234" i="4"/>
  <c r="AH235" i="4"/>
  <c r="AH236" i="4"/>
  <c r="AH237" i="4"/>
  <c r="AH238" i="4"/>
  <c r="AH239" i="4"/>
  <c r="AH240" i="4"/>
  <c r="AH241" i="4"/>
  <c r="AH242" i="4"/>
  <c r="AH243" i="4"/>
  <c r="AH244" i="4"/>
  <c r="AH245" i="4"/>
  <c r="AH246" i="4"/>
  <c r="AH247" i="4"/>
  <c r="AH248" i="4"/>
  <c r="AH249" i="4"/>
  <c r="AH250" i="4"/>
  <c r="AH251" i="4"/>
  <c r="AH252" i="4"/>
  <c r="AH253" i="4"/>
  <c r="AH254" i="4"/>
  <c r="AH255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G35" i="4"/>
  <c r="AG36" i="4"/>
  <c r="AG37" i="4"/>
  <c r="AG38" i="4"/>
  <c r="AG39" i="4"/>
  <c r="AG40" i="4"/>
  <c r="AG41" i="4"/>
  <c r="AG42" i="4"/>
  <c r="AG43" i="4"/>
  <c r="AG44" i="4"/>
  <c r="AG45" i="4"/>
  <c r="AG46" i="4"/>
  <c r="AG47" i="4"/>
  <c r="AG48" i="4"/>
  <c r="AG49" i="4"/>
  <c r="AG50" i="4"/>
  <c r="AG51" i="4"/>
  <c r="AG52" i="4"/>
  <c r="AG53" i="4"/>
  <c r="AG54" i="4"/>
  <c r="AG55" i="4"/>
  <c r="AG56" i="4"/>
  <c r="AG57" i="4"/>
  <c r="AG58" i="4"/>
  <c r="AG59" i="4"/>
  <c r="AG60" i="4"/>
  <c r="AG61" i="4"/>
  <c r="AG62" i="4"/>
  <c r="AG63" i="4"/>
  <c r="AG64" i="4"/>
  <c r="AG65" i="4"/>
  <c r="AG66" i="4"/>
  <c r="AG67" i="4"/>
  <c r="AG68" i="4"/>
  <c r="AG69" i="4"/>
  <c r="AG70" i="4"/>
  <c r="AG71" i="4"/>
  <c r="AG72" i="4"/>
  <c r="AG73" i="4"/>
  <c r="AG74" i="4"/>
  <c r="AG75" i="4"/>
  <c r="AG76" i="4"/>
  <c r="AG77" i="4"/>
  <c r="AG78" i="4"/>
  <c r="AG79" i="4"/>
  <c r="AG80" i="4"/>
  <c r="AG81" i="4"/>
  <c r="AG82" i="4"/>
  <c r="AG83" i="4"/>
  <c r="AG84" i="4"/>
  <c r="AG85" i="4"/>
  <c r="AG86" i="4"/>
  <c r="AG87" i="4"/>
  <c r="AG88" i="4"/>
  <c r="AG89" i="4"/>
  <c r="AG90" i="4"/>
  <c r="AG91" i="4"/>
  <c r="AG92" i="4"/>
  <c r="AG93" i="4"/>
  <c r="AG94" i="4"/>
  <c r="AG95" i="4"/>
  <c r="AG96" i="4"/>
  <c r="AG97" i="4"/>
  <c r="AG98" i="4"/>
  <c r="AG99" i="4"/>
  <c r="AG100" i="4"/>
  <c r="AG101" i="4"/>
  <c r="AG102" i="4"/>
  <c r="AG103" i="4"/>
  <c r="AG104" i="4"/>
  <c r="AG105" i="4"/>
  <c r="AG106" i="4"/>
  <c r="AG107" i="4"/>
  <c r="AG108" i="4"/>
  <c r="AG109" i="4"/>
  <c r="AG110" i="4"/>
  <c r="AG111" i="4"/>
  <c r="AG112" i="4"/>
  <c r="AG113" i="4"/>
  <c r="AG114" i="4"/>
  <c r="AG115" i="4"/>
  <c r="AG116" i="4"/>
  <c r="AG117" i="4"/>
  <c r="AG118" i="4"/>
  <c r="AG119" i="4"/>
  <c r="AG120" i="4"/>
  <c r="AG121" i="4"/>
  <c r="AG122" i="4"/>
  <c r="AG123" i="4"/>
  <c r="AG124" i="4"/>
  <c r="AG125" i="4"/>
  <c r="AG126" i="4"/>
  <c r="AG127" i="4"/>
  <c r="AG128" i="4"/>
  <c r="AG129" i="4"/>
  <c r="AG130" i="4"/>
  <c r="AG131" i="4"/>
  <c r="AG132" i="4"/>
  <c r="AG133" i="4"/>
  <c r="AG134" i="4"/>
  <c r="AG135" i="4"/>
  <c r="AG136" i="4"/>
  <c r="AG137" i="4"/>
  <c r="AG138" i="4"/>
  <c r="AG139" i="4"/>
  <c r="AG140" i="4"/>
  <c r="AG141" i="4"/>
  <c r="AG142" i="4"/>
  <c r="AG143" i="4"/>
  <c r="AG144" i="4"/>
  <c r="AG145" i="4"/>
  <c r="AG146" i="4"/>
  <c r="AG147" i="4"/>
  <c r="AG148" i="4"/>
  <c r="AG149" i="4"/>
  <c r="AG150" i="4"/>
  <c r="AG151" i="4"/>
  <c r="AG152" i="4"/>
  <c r="AG153" i="4"/>
  <c r="AG154" i="4"/>
  <c r="AG155" i="4"/>
  <c r="AG156" i="4"/>
  <c r="AG157" i="4"/>
  <c r="AG158" i="4"/>
  <c r="AG159" i="4"/>
  <c r="AG160" i="4"/>
  <c r="AG161" i="4"/>
  <c r="AG162" i="4"/>
  <c r="AG163" i="4"/>
  <c r="AG164" i="4"/>
  <c r="AG165" i="4"/>
  <c r="AG166" i="4"/>
  <c r="AG167" i="4"/>
  <c r="AG168" i="4"/>
  <c r="AG169" i="4"/>
  <c r="AG170" i="4"/>
  <c r="AG171" i="4"/>
  <c r="AG172" i="4"/>
  <c r="AG173" i="4"/>
  <c r="AG174" i="4"/>
  <c r="AG175" i="4"/>
  <c r="AG176" i="4"/>
  <c r="AG177" i="4"/>
  <c r="AG178" i="4"/>
  <c r="AG179" i="4"/>
  <c r="AG180" i="4"/>
  <c r="AG181" i="4"/>
  <c r="AG182" i="4"/>
  <c r="AG183" i="4"/>
  <c r="AG184" i="4"/>
  <c r="AG185" i="4"/>
  <c r="AG186" i="4"/>
  <c r="AG187" i="4"/>
  <c r="AG188" i="4"/>
  <c r="AG189" i="4"/>
  <c r="AG190" i="4"/>
  <c r="AG191" i="4"/>
  <c r="AG192" i="4"/>
  <c r="AG193" i="4"/>
  <c r="AG194" i="4"/>
  <c r="AG195" i="4"/>
  <c r="AG196" i="4"/>
  <c r="AG197" i="4"/>
  <c r="AG198" i="4"/>
  <c r="AG199" i="4"/>
  <c r="AG200" i="4"/>
  <c r="AG201" i="4"/>
  <c r="AG202" i="4"/>
  <c r="AG203" i="4"/>
  <c r="AG204" i="4"/>
  <c r="AG205" i="4"/>
  <c r="AG206" i="4"/>
  <c r="AG207" i="4"/>
  <c r="AG208" i="4"/>
  <c r="AG209" i="4"/>
  <c r="AG210" i="4"/>
  <c r="AG211" i="4"/>
  <c r="AG212" i="4"/>
  <c r="AG213" i="4"/>
  <c r="AG214" i="4"/>
  <c r="AG215" i="4"/>
  <c r="AG216" i="4"/>
  <c r="AG217" i="4"/>
  <c r="AG218" i="4"/>
  <c r="AG219" i="4"/>
  <c r="AG220" i="4"/>
  <c r="AG221" i="4"/>
  <c r="AG222" i="4"/>
  <c r="AG223" i="4"/>
  <c r="AG224" i="4"/>
  <c r="AG225" i="4"/>
  <c r="AG226" i="4"/>
  <c r="AG227" i="4"/>
  <c r="AG228" i="4"/>
  <c r="AG229" i="4"/>
  <c r="AG230" i="4"/>
  <c r="AG231" i="4"/>
  <c r="AG232" i="4"/>
  <c r="AG233" i="4"/>
  <c r="AG234" i="4"/>
  <c r="AG235" i="4"/>
  <c r="AG236" i="4"/>
  <c r="AG237" i="4"/>
  <c r="AG238" i="4"/>
  <c r="AG239" i="4"/>
  <c r="AG240" i="4"/>
  <c r="AG241" i="4"/>
  <c r="AG242" i="4"/>
  <c r="AG243" i="4"/>
  <c r="AG244" i="4"/>
  <c r="AG245" i="4"/>
  <c r="AG246" i="4"/>
  <c r="AG247" i="4"/>
  <c r="AG248" i="4"/>
  <c r="AG249" i="4"/>
  <c r="AG250" i="4"/>
  <c r="AG251" i="4"/>
  <c r="AG252" i="4"/>
  <c r="AG253" i="4"/>
  <c r="AG254" i="4"/>
  <c r="AG255" i="4"/>
  <c r="AD251" i="4"/>
  <c r="AD216" i="4"/>
  <c r="AD210" i="4"/>
  <c r="AD208" i="4"/>
  <c r="AD204" i="4"/>
  <c r="AD199" i="4"/>
  <c r="AD196" i="4"/>
  <c r="AD190" i="4"/>
  <c r="AD169" i="4"/>
  <c r="AD165" i="4"/>
  <c r="AD164" i="4"/>
  <c r="AD163" i="4"/>
  <c r="AD159" i="4"/>
  <c r="AD138" i="4"/>
  <c r="AD131" i="4"/>
  <c r="AD130" i="4"/>
  <c r="AD114" i="4"/>
  <c r="AD111" i="4"/>
  <c r="AD105" i="4"/>
  <c r="AD104" i="4"/>
  <c r="AD103" i="4"/>
  <c r="AD99" i="4"/>
  <c r="AD98" i="4"/>
  <c r="AD94" i="4"/>
  <c r="AD64" i="4"/>
  <c r="AD55" i="4"/>
  <c r="AD50" i="4"/>
  <c r="AD49" i="4"/>
  <c r="AD46" i="4"/>
  <c r="AD43" i="4"/>
  <c r="AD42" i="4"/>
  <c r="AD38" i="4"/>
  <c r="AD31" i="4"/>
  <c r="AC251" i="4"/>
  <c r="AC216" i="4"/>
  <c r="AC210" i="4"/>
  <c r="AC208" i="4"/>
  <c r="AC204" i="4"/>
  <c r="AC199" i="4"/>
  <c r="AC196" i="4"/>
  <c r="AC190" i="4"/>
  <c r="AC169" i="4"/>
  <c r="AC165" i="4"/>
  <c r="AC164" i="4"/>
  <c r="AC163" i="4"/>
  <c r="AC159" i="4"/>
  <c r="AC138" i="4"/>
  <c r="AC131" i="4"/>
  <c r="AC130" i="4"/>
  <c r="AC114" i="4"/>
  <c r="AC111" i="4"/>
  <c r="AC105" i="4"/>
  <c r="AC104" i="4"/>
  <c r="AC103" i="4"/>
  <c r="AC99" i="4"/>
  <c r="AC98" i="4"/>
  <c r="AC94" i="4"/>
  <c r="AC64" i="4"/>
  <c r="AC55" i="4"/>
  <c r="AC50" i="4"/>
  <c r="AC49" i="4"/>
  <c r="AC46" i="4"/>
  <c r="AC43" i="4"/>
  <c r="AC42" i="4"/>
  <c r="AC38" i="4"/>
  <c r="AC31" i="4"/>
  <c r="Z38" i="4"/>
  <c r="AB251" i="4"/>
  <c r="AB216" i="4"/>
  <c r="AB210" i="4"/>
  <c r="AB208" i="4"/>
  <c r="AB204" i="4"/>
  <c r="AB199" i="4"/>
  <c r="AB196" i="4"/>
  <c r="AB190" i="4"/>
  <c r="AB169" i="4"/>
  <c r="AB165" i="4"/>
  <c r="AB164" i="4"/>
  <c r="AB163" i="4"/>
  <c r="AB159" i="4"/>
  <c r="AB138" i="4"/>
  <c r="AB131" i="4"/>
  <c r="AB130" i="4"/>
  <c r="AB114" i="4"/>
  <c r="AB111" i="4"/>
  <c r="AB105" i="4"/>
  <c r="AB104" i="4"/>
  <c r="AB103" i="4"/>
  <c r="AB99" i="4"/>
  <c r="AB98" i="4"/>
  <c r="AB94" i="4"/>
  <c r="AB64" i="4"/>
  <c r="AB55" i="4"/>
  <c r="AB50" i="4"/>
  <c r="AB49" i="4"/>
  <c r="AB46" i="4"/>
  <c r="AB43" i="4"/>
  <c r="AB42" i="4"/>
  <c r="AB38" i="4"/>
  <c r="AB31" i="4"/>
  <c r="AA251" i="4"/>
  <c r="AA216" i="4"/>
  <c r="AA210" i="4"/>
  <c r="AA208" i="4"/>
  <c r="AA204" i="4"/>
  <c r="AA199" i="4"/>
  <c r="AA196" i="4"/>
  <c r="AA190" i="4"/>
  <c r="AA169" i="4"/>
  <c r="AA165" i="4"/>
  <c r="AA164" i="4"/>
  <c r="AA163" i="4"/>
  <c r="AA159" i="4"/>
  <c r="AA138" i="4"/>
  <c r="AA131" i="4"/>
  <c r="AA130" i="4"/>
  <c r="AA114" i="4"/>
  <c r="AA111" i="4"/>
  <c r="AA105" i="4"/>
  <c r="AA104" i="4"/>
  <c r="AA103" i="4"/>
  <c r="AA99" i="4"/>
  <c r="AA98" i="4"/>
  <c r="AA94" i="4"/>
  <c r="AA64" i="4"/>
  <c r="AA55" i="4"/>
  <c r="AA50" i="4"/>
  <c r="AA49" i="4"/>
  <c r="AA46" i="4"/>
  <c r="AA43" i="4"/>
  <c r="AA42" i="4"/>
  <c r="AA38" i="4"/>
  <c r="AA31" i="4"/>
  <c r="Z251" i="4"/>
  <c r="AF251" i="4" s="1"/>
  <c r="Z216" i="4"/>
  <c r="Z210" i="4"/>
  <c r="Z208" i="4"/>
  <c r="Z204" i="4"/>
  <c r="AF204" i="4" s="1"/>
  <c r="Z199" i="4"/>
  <c r="Z196" i="4"/>
  <c r="Z190" i="4"/>
  <c r="Z169" i="4"/>
  <c r="Z165" i="4"/>
  <c r="Z164" i="4"/>
  <c r="Z163" i="4"/>
  <c r="Z159" i="4"/>
  <c r="AF159" i="4" s="1"/>
  <c r="Z138" i="4"/>
  <c r="Z131" i="4"/>
  <c r="Z130" i="4"/>
  <c r="Z114" i="4"/>
  <c r="AF114" i="4" s="1"/>
  <c r="Z111" i="4"/>
  <c r="Z105" i="4"/>
  <c r="Z104" i="4"/>
  <c r="Z103" i="4"/>
  <c r="AF103" i="4" s="1"/>
  <c r="Z99" i="4"/>
  <c r="Z98" i="4"/>
  <c r="Z94" i="4"/>
  <c r="Z64" i="4"/>
  <c r="AF64" i="4" s="1"/>
  <c r="Z55" i="4"/>
  <c r="Z50" i="4"/>
  <c r="Z49" i="4"/>
  <c r="Z46" i="4"/>
  <c r="AF46" i="4" s="1"/>
  <c r="Z43" i="4"/>
  <c r="Z42" i="4"/>
  <c r="Z31" i="4"/>
  <c r="AH12" i="4"/>
  <c r="AG12" i="4"/>
  <c r="AD255" i="4"/>
  <c r="AD254" i="4"/>
  <c r="AD253" i="4"/>
  <c r="AD252" i="4"/>
  <c r="AD250" i="4"/>
  <c r="AD249" i="4"/>
  <c r="AD248" i="4"/>
  <c r="AD247" i="4"/>
  <c r="AD246" i="4"/>
  <c r="AD245" i="4"/>
  <c r="AD244" i="4"/>
  <c r="AD243" i="4"/>
  <c r="AD242" i="4"/>
  <c r="AD241" i="4"/>
  <c r="AD240" i="4"/>
  <c r="AD239" i="4"/>
  <c r="AD238" i="4"/>
  <c r="AD237" i="4"/>
  <c r="AD236" i="4"/>
  <c r="AD235" i="4"/>
  <c r="AD234" i="4"/>
  <c r="AD233" i="4"/>
  <c r="AD232" i="4"/>
  <c r="AD231" i="4"/>
  <c r="AD230" i="4"/>
  <c r="AD229" i="4"/>
  <c r="AD228" i="4"/>
  <c r="AD227" i="4"/>
  <c r="AD226" i="4"/>
  <c r="AD225" i="4"/>
  <c r="AD224" i="4"/>
  <c r="AD223" i="4"/>
  <c r="AD222" i="4"/>
  <c r="AD221" i="4"/>
  <c r="AD220" i="4"/>
  <c r="AD219" i="4"/>
  <c r="AD218" i="4"/>
  <c r="AD217" i="4"/>
  <c r="AD215" i="4"/>
  <c r="AD214" i="4"/>
  <c r="AD213" i="4"/>
  <c r="AD212" i="4"/>
  <c r="AD211" i="4"/>
  <c r="AD209" i="4"/>
  <c r="AD207" i="4"/>
  <c r="AD206" i="4"/>
  <c r="AD205" i="4"/>
  <c r="AD203" i="4"/>
  <c r="AD202" i="4"/>
  <c r="AD201" i="4"/>
  <c r="AD200" i="4"/>
  <c r="AD198" i="4"/>
  <c r="AD197" i="4"/>
  <c r="AD195" i="4"/>
  <c r="AD194" i="4"/>
  <c r="AD193" i="4"/>
  <c r="AD192" i="4"/>
  <c r="AD191" i="4"/>
  <c r="AD189" i="4"/>
  <c r="AD188" i="4"/>
  <c r="AD187" i="4"/>
  <c r="AD186" i="4"/>
  <c r="AD185" i="4"/>
  <c r="AD184" i="4"/>
  <c r="AD183" i="4"/>
  <c r="AD182" i="4"/>
  <c r="AD181" i="4"/>
  <c r="AD180" i="4"/>
  <c r="AD179" i="4"/>
  <c r="AD178" i="4"/>
  <c r="AD177" i="4"/>
  <c r="AD176" i="4"/>
  <c r="AD175" i="4"/>
  <c r="AD174" i="4"/>
  <c r="AD173" i="4"/>
  <c r="AD172" i="4"/>
  <c r="AD171" i="4"/>
  <c r="AD170" i="4"/>
  <c r="AD168" i="4"/>
  <c r="AD167" i="4"/>
  <c r="AD166" i="4"/>
  <c r="AD162" i="4"/>
  <c r="AD161" i="4"/>
  <c r="AD160" i="4"/>
  <c r="AD158" i="4"/>
  <c r="AD157" i="4"/>
  <c r="AD156" i="4"/>
  <c r="AD155" i="4"/>
  <c r="AD154" i="4"/>
  <c r="AD153" i="4"/>
  <c r="AD152" i="4"/>
  <c r="AD151" i="4"/>
  <c r="AD150" i="4"/>
  <c r="AD149" i="4"/>
  <c r="AD148" i="4"/>
  <c r="AD147" i="4"/>
  <c r="AD146" i="4"/>
  <c r="AD145" i="4"/>
  <c r="AD144" i="4"/>
  <c r="AD143" i="4"/>
  <c r="AD142" i="4"/>
  <c r="AD141" i="4"/>
  <c r="AD140" i="4"/>
  <c r="AD139" i="4"/>
  <c r="AD137" i="4"/>
  <c r="AD136" i="4"/>
  <c r="AD135" i="4"/>
  <c r="AD134" i="4"/>
  <c r="AD133" i="4"/>
  <c r="AD132" i="4"/>
  <c r="AD129" i="4"/>
  <c r="AD128" i="4"/>
  <c r="AD127" i="4"/>
  <c r="AD126" i="4"/>
  <c r="AD125" i="4"/>
  <c r="AD124" i="4"/>
  <c r="AD123" i="4"/>
  <c r="AD122" i="4"/>
  <c r="AD121" i="4"/>
  <c r="AD120" i="4"/>
  <c r="AD119" i="4"/>
  <c r="AD118" i="4"/>
  <c r="AD117" i="4"/>
  <c r="AD116" i="4"/>
  <c r="AD115" i="4"/>
  <c r="AD113" i="4"/>
  <c r="AD112" i="4"/>
  <c r="AD110" i="4"/>
  <c r="AD109" i="4"/>
  <c r="AD108" i="4"/>
  <c r="AD107" i="4"/>
  <c r="AD106" i="4"/>
  <c r="AD102" i="4"/>
  <c r="AD101" i="4"/>
  <c r="AD100" i="4"/>
  <c r="AD97" i="4"/>
  <c r="AD96" i="4"/>
  <c r="AD95" i="4"/>
  <c r="AD93" i="4"/>
  <c r="AD92" i="4"/>
  <c r="AD91" i="4"/>
  <c r="AD90" i="4"/>
  <c r="AD89" i="4"/>
  <c r="AD88" i="4"/>
  <c r="AD87" i="4"/>
  <c r="AD86" i="4"/>
  <c r="AD85" i="4"/>
  <c r="AD84" i="4"/>
  <c r="AD83" i="4"/>
  <c r="AD82" i="4"/>
  <c r="AD81" i="4"/>
  <c r="AD80" i="4"/>
  <c r="AD79" i="4"/>
  <c r="AD78" i="4"/>
  <c r="AD77" i="4"/>
  <c r="AD76" i="4"/>
  <c r="AD75" i="4"/>
  <c r="AD74" i="4"/>
  <c r="AD73" i="4"/>
  <c r="AD72" i="4"/>
  <c r="AD71" i="4"/>
  <c r="AD70" i="4"/>
  <c r="AD69" i="4"/>
  <c r="AD68" i="4"/>
  <c r="AD67" i="4"/>
  <c r="AD66" i="4"/>
  <c r="AD65" i="4"/>
  <c r="AD63" i="4"/>
  <c r="AD62" i="4"/>
  <c r="AD61" i="4"/>
  <c r="AD60" i="4"/>
  <c r="AD59" i="4"/>
  <c r="AD58" i="4"/>
  <c r="AD57" i="4"/>
  <c r="AD56" i="4"/>
  <c r="AD54" i="4"/>
  <c r="AD53" i="4"/>
  <c r="AD52" i="4"/>
  <c r="AD51" i="4"/>
  <c r="AD48" i="4"/>
  <c r="AD47" i="4"/>
  <c r="AD45" i="4"/>
  <c r="AD44" i="4"/>
  <c r="AD41" i="4"/>
  <c r="AD40" i="4"/>
  <c r="AD39" i="4"/>
  <c r="AD37" i="4"/>
  <c r="AD36" i="4"/>
  <c r="AD35" i="4"/>
  <c r="AD34" i="4"/>
  <c r="AD33" i="4"/>
  <c r="AD32" i="4"/>
  <c r="AD30" i="4"/>
  <c r="AD29" i="4"/>
  <c r="AD28" i="4"/>
  <c r="AD27" i="4"/>
  <c r="AD26" i="4"/>
  <c r="AD25" i="4"/>
  <c r="AD24" i="4"/>
  <c r="AD23" i="4"/>
  <c r="AD22" i="4"/>
  <c r="AD21" i="4"/>
  <c r="AD20" i="4"/>
  <c r="AD19" i="4"/>
  <c r="AD18" i="4"/>
  <c r="AD17" i="4"/>
  <c r="AD16" i="4"/>
  <c r="AD15" i="4"/>
  <c r="AD14" i="4"/>
  <c r="AD13" i="4"/>
  <c r="AD12" i="4"/>
  <c r="AC255" i="4"/>
  <c r="AC254" i="4"/>
  <c r="AC253" i="4"/>
  <c r="AC252" i="4"/>
  <c r="AC250" i="4"/>
  <c r="AC249" i="4"/>
  <c r="AC248" i="4"/>
  <c r="AC247" i="4"/>
  <c r="AC246" i="4"/>
  <c r="AC245" i="4"/>
  <c r="AC244" i="4"/>
  <c r="AC243" i="4"/>
  <c r="AC242" i="4"/>
  <c r="AC241" i="4"/>
  <c r="AC240" i="4"/>
  <c r="AC239" i="4"/>
  <c r="AC238" i="4"/>
  <c r="AC237" i="4"/>
  <c r="AC236" i="4"/>
  <c r="AC235" i="4"/>
  <c r="AC234" i="4"/>
  <c r="AC233" i="4"/>
  <c r="AC232" i="4"/>
  <c r="AC231" i="4"/>
  <c r="AC230" i="4"/>
  <c r="AC229" i="4"/>
  <c r="AC228" i="4"/>
  <c r="AC227" i="4"/>
  <c r="AC226" i="4"/>
  <c r="AC225" i="4"/>
  <c r="AC224" i="4"/>
  <c r="AC223" i="4"/>
  <c r="AC222" i="4"/>
  <c r="AC221" i="4"/>
  <c r="AC220" i="4"/>
  <c r="AC219" i="4"/>
  <c r="AC218" i="4"/>
  <c r="AC217" i="4"/>
  <c r="AC215" i="4"/>
  <c r="AC214" i="4"/>
  <c r="AC213" i="4"/>
  <c r="AC212" i="4"/>
  <c r="AC211" i="4"/>
  <c r="AC209" i="4"/>
  <c r="AC207" i="4"/>
  <c r="AC206" i="4"/>
  <c r="AC205" i="4"/>
  <c r="AC203" i="4"/>
  <c r="AC202" i="4"/>
  <c r="AC201" i="4"/>
  <c r="AC200" i="4"/>
  <c r="AC198" i="4"/>
  <c r="AC197" i="4"/>
  <c r="AC195" i="4"/>
  <c r="AC194" i="4"/>
  <c r="AC193" i="4"/>
  <c r="AC192" i="4"/>
  <c r="AC191" i="4"/>
  <c r="AC189" i="4"/>
  <c r="AC188" i="4"/>
  <c r="AC187" i="4"/>
  <c r="AC186" i="4"/>
  <c r="AC185" i="4"/>
  <c r="AC184" i="4"/>
  <c r="AC183" i="4"/>
  <c r="AC182" i="4"/>
  <c r="AC181" i="4"/>
  <c r="AC180" i="4"/>
  <c r="AC179" i="4"/>
  <c r="AC178" i="4"/>
  <c r="AC177" i="4"/>
  <c r="AC176" i="4"/>
  <c r="AC175" i="4"/>
  <c r="AC174" i="4"/>
  <c r="AC173" i="4"/>
  <c r="AC172" i="4"/>
  <c r="AC171" i="4"/>
  <c r="AC170" i="4"/>
  <c r="AC168" i="4"/>
  <c r="AC167" i="4"/>
  <c r="AC166" i="4"/>
  <c r="AC162" i="4"/>
  <c r="AC161" i="4"/>
  <c r="AC160" i="4"/>
  <c r="AC158" i="4"/>
  <c r="AC157" i="4"/>
  <c r="AC156" i="4"/>
  <c r="AC155" i="4"/>
  <c r="AC154" i="4"/>
  <c r="AC153" i="4"/>
  <c r="AC152" i="4"/>
  <c r="AC151" i="4"/>
  <c r="AC150" i="4"/>
  <c r="AC149" i="4"/>
  <c r="AC148" i="4"/>
  <c r="AC147" i="4"/>
  <c r="AC146" i="4"/>
  <c r="AC145" i="4"/>
  <c r="AC144" i="4"/>
  <c r="AC143" i="4"/>
  <c r="AC142" i="4"/>
  <c r="AC141" i="4"/>
  <c r="AC140" i="4"/>
  <c r="AC139" i="4"/>
  <c r="AC137" i="4"/>
  <c r="AC136" i="4"/>
  <c r="AC135" i="4"/>
  <c r="AC134" i="4"/>
  <c r="AC133" i="4"/>
  <c r="AC132" i="4"/>
  <c r="AC129" i="4"/>
  <c r="AC128" i="4"/>
  <c r="AC127" i="4"/>
  <c r="AC126" i="4"/>
  <c r="AC125" i="4"/>
  <c r="AC124" i="4"/>
  <c r="AC123" i="4"/>
  <c r="AC122" i="4"/>
  <c r="AC121" i="4"/>
  <c r="AC120" i="4"/>
  <c r="AC119" i="4"/>
  <c r="AC118" i="4"/>
  <c r="AC117" i="4"/>
  <c r="AC116" i="4"/>
  <c r="AC115" i="4"/>
  <c r="AC113" i="4"/>
  <c r="AC112" i="4"/>
  <c r="AC110" i="4"/>
  <c r="AC109" i="4"/>
  <c r="AC108" i="4"/>
  <c r="AC107" i="4"/>
  <c r="AC106" i="4"/>
  <c r="AC102" i="4"/>
  <c r="AC101" i="4"/>
  <c r="AC100" i="4"/>
  <c r="AC97" i="4"/>
  <c r="AC96" i="4"/>
  <c r="AC95" i="4"/>
  <c r="AC93" i="4"/>
  <c r="AC92" i="4"/>
  <c r="AC91" i="4"/>
  <c r="AC90" i="4"/>
  <c r="AC89" i="4"/>
  <c r="AC88" i="4"/>
  <c r="AC87" i="4"/>
  <c r="AC86" i="4"/>
  <c r="AC85" i="4"/>
  <c r="AC84" i="4"/>
  <c r="AC83" i="4"/>
  <c r="AC82" i="4"/>
  <c r="AC81" i="4"/>
  <c r="AC80" i="4"/>
  <c r="AC79" i="4"/>
  <c r="AC78" i="4"/>
  <c r="AC77" i="4"/>
  <c r="AC76" i="4"/>
  <c r="AC75" i="4"/>
  <c r="AC74" i="4"/>
  <c r="AC73" i="4"/>
  <c r="AC72" i="4"/>
  <c r="AC71" i="4"/>
  <c r="AC70" i="4"/>
  <c r="AC69" i="4"/>
  <c r="AC68" i="4"/>
  <c r="AC67" i="4"/>
  <c r="AC66" i="4"/>
  <c r="AC65" i="4"/>
  <c r="AC63" i="4"/>
  <c r="AC62" i="4"/>
  <c r="AC61" i="4"/>
  <c r="AC60" i="4"/>
  <c r="AC59" i="4"/>
  <c r="AC58" i="4"/>
  <c r="AC57" i="4"/>
  <c r="AC56" i="4"/>
  <c r="AC54" i="4"/>
  <c r="AC53" i="4"/>
  <c r="AC52" i="4"/>
  <c r="AC51" i="4"/>
  <c r="AC48" i="4"/>
  <c r="AC47" i="4"/>
  <c r="AC45" i="4"/>
  <c r="AC44" i="4"/>
  <c r="AC41" i="4"/>
  <c r="AC40" i="4"/>
  <c r="AC39" i="4"/>
  <c r="AC37" i="4"/>
  <c r="AC36" i="4"/>
  <c r="AC35" i="4"/>
  <c r="AC34" i="4"/>
  <c r="AC33" i="4"/>
  <c r="AC32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C17" i="4"/>
  <c r="AC16" i="4"/>
  <c r="AC15" i="4"/>
  <c r="AC14" i="4"/>
  <c r="AC13" i="4"/>
  <c r="AC12" i="4"/>
  <c r="AB255" i="4"/>
  <c r="AB254" i="4"/>
  <c r="AB253" i="4"/>
  <c r="AB252" i="4"/>
  <c r="AB250" i="4"/>
  <c r="AB249" i="4"/>
  <c r="AB248" i="4"/>
  <c r="AB247" i="4"/>
  <c r="AB246" i="4"/>
  <c r="AB245" i="4"/>
  <c r="AB244" i="4"/>
  <c r="AB243" i="4"/>
  <c r="AB242" i="4"/>
  <c r="AB241" i="4"/>
  <c r="AB240" i="4"/>
  <c r="AB239" i="4"/>
  <c r="AB238" i="4"/>
  <c r="AB237" i="4"/>
  <c r="AB236" i="4"/>
  <c r="AB235" i="4"/>
  <c r="AB234" i="4"/>
  <c r="AB233" i="4"/>
  <c r="AB232" i="4"/>
  <c r="AB231" i="4"/>
  <c r="AB230" i="4"/>
  <c r="AB229" i="4"/>
  <c r="AB228" i="4"/>
  <c r="AB227" i="4"/>
  <c r="AB226" i="4"/>
  <c r="AB225" i="4"/>
  <c r="AB224" i="4"/>
  <c r="AB223" i="4"/>
  <c r="AB222" i="4"/>
  <c r="AB221" i="4"/>
  <c r="AB220" i="4"/>
  <c r="AB219" i="4"/>
  <c r="AB218" i="4"/>
  <c r="AB217" i="4"/>
  <c r="AB215" i="4"/>
  <c r="AB214" i="4"/>
  <c r="AB213" i="4"/>
  <c r="AB212" i="4"/>
  <c r="AB211" i="4"/>
  <c r="AB209" i="4"/>
  <c r="AB207" i="4"/>
  <c r="AB206" i="4"/>
  <c r="AB205" i="4"/>
  <c r="AB203" i="4"/>
  <c r="AB202" i="4"/>
  <c r="AB201" i="4"/>
  <c r="AB200" i="4"/>
  <c r="AB198" i="4"/>
  <c r="AB197" i="4"/>
  <c r="AB195" i="4"/>
  <c r="AB194" i="4"/>
  <c r="AB193" i="4"/>
  <c r="AB192" i="4"/>
  <c r="AB191" i="4"/>
  <c r="AB189" i="4"/>
  <c r="AB188" i="4"/>
  <c r="AB187" i="4"/>
  <c r="AB186" i="4"/>
  <c r="AB185" i="4"/>
  <c r="AB184" i="4"/>
  <c r="AB183" i="4"/>
  <c r="AB182" i="4"/>
  <c r="AB181" i="4"/>
  <c r="AB180" i="4"/>
  <c r="AB179" i="4"/>
  <c r="AB178" i="4"/>
  <c r="AB177" i="4"/>
  <c r="AB176" i="4"/>
  <c r="AB175" i="4"/>
  <c r="AB174" i="4"/>
  <c r="AB173" i="4"/>
  <c r="AB172" i="4"/>
  <c r="AB171" i="4"/>
  <c r="AB170" i="4"/>
  <c r="AB168" i="4"/>
  <c r="AB167" i="4"/>
  <c r="AB166" i="4"/>
  <c r="AB162" i="4"/>
  <c r="AB161" i="4"/>
  <c r="AB160" i="4"/>
  <c r="AB158" i="4"/>
  <c r="AB157" i="4"/>
  <c r="AB156" i="4"/>
  <c r="AB155" i="4"/>
  <c r="AB154" i="4"/>
  <c r="AB153" i="4"/>
  <c r="AB152" i="4"/>
  <c r="AB151" i="4"/>
  <c r="AB150" i="4"/>
  <c r="AB149" i="4"/>
  <c r="AB148" i="4"/>
  <c r="AB147" i="4"/>
  <c r="AB146" i="4"/>
  <c r="AB145" i="4"/>
  <c r="AB144" i="4"/>
  <c r="AB143" i="4"/>
  <c r="AB142" i="4"/>
  <c r="AB141" i="4"/>
  <c r="AB140" i="4"/>
  <c r="AB139" i="4"/>
  <c r="AB137" i="4"/>
  <c r="AB136" i="4"/>
  <c r="AB135" i="4"/>
  <c r="AB134" i="4"/>
  <c r="AB133" i="4"/>
  <c r="AB132" i="4"/>
  <c r="AB129" i="4"/>
  <c r="AB128" i="4"/>
  <c r="AB127" i="4"/>
  <c r="AB126" i="4"/>
  <c r="AB125" i="4"/>
  <c r="AB124" i="4"/>
  <c r="AB123" i="4"/>
  <c r="AB122" i="4"/>
  <c r="AB121" i="4"/>
  <c r="AB120" i="4"/>
  <c r="AB119" i="4"/>
  <c r="AB118" i="4"/>
  <c r="AB117" i="4"/>
  <c r="AB116" i="4"/>
  <c r="AB115" i="4"/>
  <c r="AB113" i="4"/>
  <c r="AB112" i="4"/>
  <c r="AB110" i="4"/>
  <c r="AB109" i="4"/>
  <c r="AB108" i="4"/>
  <c r="AB107" i="4"/>
  <c r="AB106" i="4"/>
  <c r="AB102" i="4"/>
  <c r="AB101" i="4"/>
  <c r="AB100" i="4"/>
  <c r="AB97" i="4"/>
  <c r="AB96" i="4"/>
  <c r="AB95" i="4"/>
  <c r="AB93" i="4"/>
  <c r="AB92" i="4"/>
  <c r="AB91" i="4"/>
  <c r="AB90" i="4"/>
  <c r="AB89" i="4"/>
  <c r="AB88" i="4"/>
  <c r="AB87" i="4"/>
  <c r="AB86" i="4"/>
  <c r="AB85" i="4"/>
  <c r="AB84" i="4"/>
  <c r="AB83" i="4"/>
  <c r="AB82" i="4"/>
  <c r="AB81" i="4"/>
  <c r="AB80" i="4"/>
  <c r="AB79" i="4"/>
  <c r="AB78" i="4"/>
  <c r="AB77" i="4"/>
  <c r="AB76" i="4"/>
  <c r="AB75" i="4"/>
  <c r="AB74" i="4"/>
  <c r="AB73" i="4"/>
  <c r="AB72" i="4"/>
  <c r="AB71" i="4"/>
  <c r="AB70" i="4"/>
  <c r="AB69" i="4"/>
  <c r="AB68" i="4"/>
  <c r="AB67" i="4"/>
  <c r="AB66" i="4"/>
  <c r="AB65" i="4"/>
  <c r="AB63" i="4"/>
  <c r="AB62" i="4"/>
  <c r="AB61" i="4"/>
  <c r="AB60" i="4"/>
  <c r="AB59" i="4"/>
  <c r="AB58" i="4"/>
  <c r="AB57" i="4"/>
  <c r="AB56" i="4"/>
  <c r="AB54" i="4"/>
  <c r="AB53" i="4"/>
  <c r="AB52" i="4"/>
  <c r="AB51" i="4"/>
  <c r="AB48" i="4"/>
  <c r="AB47" i="4"/>
  <c r="AB45" i="4"/>
  <c r="AB44" i="4"/>
  <c r="AB41" i="4"/>
  <c r="AB40" i="4"/>
  <c r="AB39" i="4"/>
  <c r="AB37" i="4"/>
  <c r="AB36" i="4"/>
  <c r="AB35" i="4"/>
  <c r="AB34" i="4"/>
  <c r="AB33" i="4"/>
  <c r="AB32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A255" i="4"/>
  <c r="AA254" i="4"/>
  <c r="AA253" i="4"/>
  <c r="AA252" i="4"/>
  <c r="AA250" i="4"/>
  <c r="AA249" i="4"/>
  <c r="AA248" i="4"/>
  <c r="AA247" i="4"/>
  <c r="AA246" i="4"/>
  <c r="AA245" i="4"/>
  <c r="AA244" i="4"/>
  <c r="AA243" i="4"/>
  <c r="AA242" i="4"/>
  <c r="AA241" i="4"/>
  <c r="AA240" i="4"/>
  <c r="AA239" i="4"/>
  <c r="AA238" i="4"/>
  <c r="AA237" i="4"/>
  <c r="AA236" i="4"/>
  <c r="AA235" i="4"/>
  <c r="AA234" i="4"/>
  <c r="AA233" i="4"/>
  <c r="AA232" i="4"/>
  <c r="AA231" i="4"/>
  <c r="AA230" i="4"/>
  <c r="AA229" i="4"/>
  <c r="AA228" i="4"/>
  <c r="AA227" i="4"/>
  <c r="AA226" i="4"/>
  <c r="AA225" i="4"/>
  <c r="AA224" i="4"/>
  <c r="AA223" i="4"/>
  <c r="AA222" i="4"/>
  <c r="AA221" i="4"/>
  <c r="AA220" i="4"/>
  <c r="AA219" i="4"/>
  <c r="AA218" i="4"/>
  <c r="AA217" i="4"/>
  <c r="AA215" i="4"/>
  <c r="AA214" i="4"/>
  <c r="AA213" i="4"/>
  <c r="AA212" i="4"/>
  <c r="AA211" i="4"/>
  <c r="AA209" i="4"/>
  <c r="AA207" i="4"/>
  <c r="AA206" i="4"/>
  <c r="AA205" i="4"/>
  <c r="AA203" i="4"/>
  <c r="AA202" i="4"/>
  <c r="AA201" i="4"/>
  <c r="AA200" i="4"/>
  <c r="AA198" i="4"/>
  <c r="AA197" i="4"/>
  <c r="AA195" i="4"/>
  <c r="AA194" i="4"/>
  <c r="AA193" i="4"/>
  <c r="AA192" i="4"/>
  <c r="AA191" i="4"/>
  <c r="AA189" i="4"/>
  <c r="AA188" i="4"/>
  <c r="AA187" i="4"/>
  <c r="AA186" i="4"/>
  <c r="AA185" i="4"/>
  <c r="AA184" i="4"/>
  <c r="AA183" i="4"/>
  <c r="AA182" i="4"/>
  <c r="AA181" i="4"/>
  <c r="AA180" i="4"/>
  <c r="AA179" i="4"/>
  <c r="AA178" i="4"/>
  <c r="AA177" i="4"/>
  <c r="AA176" i="4"/>
  <c r="AA175" i="4"/>
  <c r="AA174" i="4"/>
  <c r="AA173" i="4"/>
  <c r="AA172" i="4"/>
  <c r="AA171" i="4"/>
  <c r="AA170" i="4"/>
  <c r="AA168" i="4"/>
  <c r="AA167" i="4"/>
  <c r="AA166" i="4"/>
  <c r="AA162" i="4"/>
  <c r="AA161" i="4"/>
  <c r="AA160" i="4"/>
  <c r="AA158" i="4"/>
  <c r="AA157" i="4"/>
  <c r="AA156" i="4"/>
  <c r="AA155" i="4"/>
  <c r="AA154" i="4"/>
  <c r="AA153" i="4"/>
  <c r="AA152" i="4"/>
  <c r="AA151" i="4"/>
  <c r="AA150" i="4"/>
  <c r="AA149" i="4"/>
  <c r="AA148" i="4"/>
  <c r="AA147" i="4"/>
  <c r="AA146" i="4"/>
  <c r="AA145" i="4"/>
  <c r="AA144" i="4"/>
  <c r="AA143" i="4"/>
  <c r="AA142" i="4"/>
  <c r="AA141" i="4"/>
  <c r="AA140" i="4"/>
  <c r="AA139" i="4"/>
  <c r="AA137" i="4"/>
  <c r="AA136" i="4"/>
  <c r="AA135" i="4"/>
  <c r="AA134" i="4"/>
  <c r="AA133" i="4"/>
  <c r="AA132" i="4"/>
  <c r="AA129" i="4"/>
  <c r="AA128" i="4"/>
  <c r="AA127" i="4"/>
  <c r="AA126" i="4"/>
  <c r="AA125" i="4"/>
  <c r="AA124" i="4"/>
  <c r="AA123" i="4"/>
  <c r="AA122" i="4"/>
  <c r="AA121" i="4"/>
  <c r="AA120" i="4"/>
  <c r="AA119" i="4"/>
  <c r="AA118" i="4"/>
  <c r="AA117" i="4"/>
  <c r="AA116" i="4"/>
  <c r="AA115" i="4"/>
  <c r="AA113" i="4"/>
  <c r="AA112" i="4"/>
  <c r="AA110" i="4"/>
  <c r="AA109" i="4"/>
  <c r="AA108" i="4"/>
  <c r="AA107" i="4"/>
  <c r="AA106" i="4"/>
  <c r="AA102" i="4"/>
  <c r="AA101" i="4"/>
  <c r="AA100" i="4"/>
  <c r="AA97" i="4"/>
  <c r="AA96" i="4"/>
  <c r="AA95" i="4"/>
  <c r="AA93" i="4"/>
  <c r="AA92" i="4"/>
  <c r="AA91" i="4"/>
  <c r="AA90" i="4"/>
  <c r="AA89" i="4"/>
  <c r="AA88" i="4"/>
  <c r="AA87" i="4"/>
  <c r="AA86" i="4"/>
  <c r="AA85" i="4"/>
  <c r="AA84" i="4"/>
  <c r="AA83" i="4"/>
  <c r="AA82" i="4"/>
  <c r="AA81" i="4"/>
  <c r="AA80" i="4"/>
  <c r="AA79" i="4"/>
  <c r="AA78" i="4"/>
  <c r="AA77" i="4"/>
  <c r="AA76" i="4"/>
  <c r="AA75" i="4"/>
  <c r="AA74" i="4"/>
  <c r="AA73" i="4"/>
  <c r="AA72" i="4"/>
  <c r="AA71" i="4"/>
  <c r="AA70" i="4"/>
  <c r="AA69" i="4"/>
  <c r="AA68" i="4"/>
  <c r="AA67" i="4"/>
  <c r="AA66" i="4"/>
  <c r="AA65" i="4"/>
  <c r="AA63" i="4"/>
  <c r="AA62" i="4"/>
  <c r="AA61" i="4"/>
  <c r="AA60" i="4"/>
  <c r="AA59" i="4"/>
  <c r="AA58" i="4"/>
  <c r="AA57" i="4"/>
  <c r="AA56" i="4"/>
  <c r="AA54" i="4"/>
  <c r="AA53" i="4"/>
  <c r="AA52" i="4"/>
  <c r="AA51" i="4"/>
  <c r="AA48" i="4"/>
  <c r="AA47" i="4"/>
  <c r="AA45" i="4"/>
  <c r="AA44" i="4"/>
  <c r="AA41" i="4"/>
  <c r="AA40" i="4"/>
  <c r="AA39" i="4"/>
  <c r="AA37" i="4"/>
  <c r="AA36" i="4"/>
  <c r="AA35" i="4"/>
  <c r="AA34" i="4"/>
  <c r="AA33" i="4"/>
  <c r="AA32" i="4"/>
  <c r="AA30" i="4"/>
  <c r="AA29" i="4"/>
  <c r="AA28" i="4"/>
  <c r="AA27" i="4"/>
  <c r="AA26" i="4"/>
  <c r="AA25" i="4"/>
  <c r="AA24" i="4"/>
  <c r="AA23" i="4"/>
  <c r="AA22" i="4"/>
  <c r="AA21" i="4"/>
  <c r="AA20" i="4"/>
  <c r="AA19" i="4"/>
  <c r="AA18" i="4"/>
  <c r="AA17" i="4"/>
  <c r="AA16" i="4"/>
  <c r="AA15" i="4"/>
  <c r="AA14" i="4"/>
  <c r="AA13" i="4"/>
  <c r="AA12" i="4"/>
  <c r="Z255" i="4"/>
  <c r="Z254" i="4"/>
  <c r="Z253" i="4"/>
  <c r="AF253" i="4" s="1"/>
  <c r="Z252" i="4"/>
  <c r="Z250" i="4"/>
  <c r="Z249" i="4"/>
  <c r="Z248" i="4"/>
  <c r="Z247" i="4"/>
  <c r="Z246" i="4"/>
  <c r="Z245" i="4"/>
  <c r="Z244" i="4"/>
  <c r="AF244" i="4" s="1"/>
  <c r="Z243" i="4"/>
  <c r="Z242" i="4"/>
  <c r="Z241" i="4"/>
  <c r="Z240" i="4"/>
  <c r="Z239" i="4"/>
  <c r="Z238" i="4"/>
  <c r="Z237" i="4"/>
  <c r="Z236" i="4"/>
  <c r="AF236" i="4" s="1"/>
  <c r="Z235" i="4"/>
  <c r="Z234" i="4"/>
  <c r="Z233" i="4"/>
  <c r="Z232" i="4"/>
  <c r="Z231" i="4"/>
  <c r="Z230" i="4"/>
  <c r="Z229" i="4"/>
  <c r="Z228" i="4"/>
  <c r="AF228" i="4" s="1"/>
  <c r="Z227" i="4"/>
  <c r="Z226" i="4"/>
  <c r="Z225" i="4"/>
  <c r="Z224" i="4"/>
  <c r="Z223" i="4"/>
  <c r="Z222" i="4"/>
  <c r="Z221" i="4"/>
  <c r="Z220" i="4"/>
  <c r="AF220" i="4" s="1"/>
  <c r="Z219" i="4"/>
  <c r="Z218" i="4"/>
  <c r="Z217" i="4"/>
  <c r="Z215" i="4"/>
  <c r="Z214" i="4"/>
  <c r="Z213" i="4"/>
  <c r="Z212" i="4"/>
  <c r="Z211" i="4"/>
  <c r="AF211" i="4" s="1"/>
  <c r="Z209" i="4"/>
  <c r="Z207" i="4"/>
  <c r="Z206" i="4"/>
  <c r="Z205" i="4"/>
  <c r="Z203" i="4"/>
  <c r="Z202" i="4"/>
  <c r="Z201" i="4"/>
  <c r="Z200" i="4"/>
  <c r="AF200" i="4" s="1"/>
  <c r="Z198" i="4"/>
  <c r="Z197" i="4"/>
  <c r="Z195" i="4"/>
  <c r="Z194" i="4"/>
  <c r="Z193" i="4"/>
  <c r="Z192" i="4"/>
  <c r="Z191" i="4"/>
  <c r="Z189" i="4"/>
  <c r="AF189" i="4" s="1"/>
  <c r="Z188" i="4"/>
  <c r="Z187" i="4"/>
  <c r="Z186" i="4"/>
  <c r="Z185" i="4"/>
  <c r="Z184" i="4"/>
  <c r="Z183" i="4"/>
  <c r="Z182" i="4"/>
  <c r="Z181" i="4"/>
  <c r="AF181" i="4" s="1"/>
  <c r="Z180" i="4"/>
  <c r="Z179" i="4"/>
  <c r="Z178" i="4"/>
  <c r="Z177" i="4"/>
  <c r="Z176" i="4"/>
  <c r="Z175" i="4"/>
  <c r="Z174" i="4"/>
  <c r="Z173" i="4"/>
  <c r="AF173" i="4" s="1"/>
  <c r="Z172" i="4"/>
  <c r="Z171" i="4"/>
  <c r="Z170" i="4"/>
  <c r="Z168" i="4"/>
  <c r="Z167" i="4"/>
  <c r="Z166" i="4"/>
  <c r="Z162" i="4"/>
  <c r="Z161" i="4"/>
  <c r="AF161" i="4" s="1"/>
  <c r="Z160" i="4"/>
  <c r="Z158" i="4"/>
  <c r="Z157" i="4"/>
  <c r="Z156" i="4"/>
  <c r="Z155" i="4"/>
  <c r="Z154" i="4"/>
  <c r="Z153" i="4"/>
  <c r="Z152" i="4"/>
  <c r="AF152" i="4" s="1"/>
  <c r="Z151" i="4"/>
  <c r="Z150" i="4"/>
  <c r="Z149" i="4"/>
  <c r="Z148" i="4"/>
  <c r="Z147" i="4"/>
  <c r="Z146" i="4"/>
  <c r="Z145" i="4"/>
  <c r="Z144" i="4"/>
  <c r="AF144" i="4" s="1"/>
  <c r="Z143" i="4"/>
  <c r="Z142" i="4"/>
  <c r="Z141" i="4"/>
  <c r="Z140" i="4"/>
  <c r="Z139" i="4"/>
  <c r="Z137" i="4"/>
  <c r="Z136" i="4"/>
  <c r="Z135" i="4"/>
  <c r="AF135" i="4" s="1"/>
  <c r="Z134" i="4"/>
  <c r="Z133" i="4"/>
  <c r="Z132" i="4"/>
  <c r="Z129" i="4"/>
  <c r="Z128" i="4"/>
  <c r="Z127" i="4"/>
  <c r="Z126" i="4"/>
  <c r="Z125" i="4"/>
  <c r="AF125" i="4" s="1"/>
  <c r="Z124" i="4"/>
  <c r="Z123" i="4"/>
  <c r="Z122" i="4"/>
  <c r="Z121" i="4"/>
  <c r="Z120" i="4"/>
  <c r="Z119" i="4"/>
  <c r="Z118" i="4"/>
  <c r="Z117" i="4"/>
  <c r="AF117" i="4" s="1"/>
  <c r="Z116" i="4"/>
  <c r="Z115" i="4"/>
  <c r="Z113" i="4"/>
  <c r="Z112" i="4"/>
  <c r="Z110" i="4"/>
  <c r="Z109" i="4"/>
  <c r="Z108" i="4"/>
  <c r="Z107" i="4"/>
  <c r="AF107" i="4" s="1"/>
  <c r="Z106" i="4"/>
  <c r="Z102" i="4"/>
  <c r="Z101" i="4"/>
  <c r="Z100" i="4"/>
  <c r="Z97" i="4"/>
  <c r="Z96" i="4"/>
  <c r="Z95" i="4"/>
  <c r="Z93" i="4"/>
  <c r="AF93" i="4" s="1"/>
  <c r="Z92" i="4"/>
  <c r="Z91" i="4"/>
  <c r="Z90" i="4"/>
  <c r="Z89" i="4"/>
  <c r="Z88" i="4"/>
  <c r="Z87" i="4"/>
  <c r="Z86" i="4"/>
  <c r="Z85" i="4"/>
  <c r="AF85" i="4" s="1"/>
  <c r="Z84" i="4"/>
  <c r="Z83" i="4"/>
  <c r="Z82" i="4"/>
  <c r="Z81" i="4"/>
  <c r="Z80" i="4"/>
  <c r="Z79" i="4"/>
  <c r="Z78" i="4"/>
  <c r="Z77" i="4"/>
  <c r="AF77" i="4" s="1"/>
  <c r="Z76" i="4"/>
  <c r="Z75" i="4"/>
  <c r="Z74" i="4"/>
  <c r="Z73" i="4"/>
  <c r="Z72" i="4"/>
  <c r="Z71" i="4"/>
  <c r="Z70" i="4"/>
  <c r="Z69" i="4"/>
  <c r="AF69" i="4" s="1"/>
  <c r="Z68" i="4"/>
  <c r="Z67" i="4"/>
  <c r="Z66" i="4"/>
  <c r="Z65" i="4"/>
  <c r="Z63" i="4"/>
  <c r="Z62" i="4"/>
  <c r="Z61" i="4"/>
  <c r="Z60" i="4"/>
  <c r="AF60" i="4" s="1"/>
  <c r="Z59" i="4"/>
  <c r="Z58" i="4"/>
  <c r="Z57" i="4"/>
  <c r="Z56" i="4"/>
  <c r="Z54" i="4"/>
  <c r="Z53" i="4"/>
  <c r="Z52" i="4"/>
  <c r="Z51" i="4"/>
  <c r="AF51" i="4" s="1"/>
  <c r="Z48" i="4"/>
  <c r="Z47" i="4"/>
  <c r="Z45" i="4"/>
  <c r="Z44" i="4"/>
  <c r="Z41" i="4"/>
  <c r="Z40" i="4"/>
  <c r="Z39" i="4"/>
  <c r="Z37" i="4"/>
  <c r="AF37" i="4" s="1"/>
  <c r="Z36" i="4"/>
  <c r="Z35" i="4"/>
  <c r="Z34" i="4"/>
  <c r="Z33" i="4"/>
  <c r="Z32" i="4"/>
  <c r="Z30" i="4"/>
  <c r="Z29" i="4"/>
  <c r="Z28" i="4"/>
  <c r="AF28" i="4" s="1"/>
  <c r="Z27" i="4"/>
  <c r="Z26" i="4"/>
  <c r="Z25" i="4"/>
  <c r="Z24" i="4"/>
  <c r="Z23" i="4"/>
  <c r="Z22" i="4"/>
  <c r="Z21" i="4"/>
  <c r="Z20" i="4"/>
  <c r="AF20" i="4" s="1"/>
  <c r="Z19" i="4"/>
  <c r="Z18" i="4"/>
  <c r="Z17" i="4"/>
  <c r="Z16" i="4"/>
  <c r="Z15" i="4"/>
  <c r="Z14" i="4"/>
  <c r="Z13" i="4"/>
  <c r="Z12" i="4"/>
  <c r="AF12" i="4" s="1"/>
  <c r="Y13" i="4"/>
  <c r="Y14" i="4"/>
  <c r="Y15" i="4"/>
  <c r="Y16" i="4"/>
  <c r="Y17" i="4"/>
  <c r="Y18" i="4"/>
  <c r="AQ18" i="4" s="1"/>
  <c r="Y19" i="4"/>
  <c r="AQ19" i="4" s="1"/>
  <c r="Y20" i="4"/>
  <c r="Y21" i="4"/>
  <c r="Y22" i="4"/>
  <c r="Y23" i="4"/>
  <c r="Y24" i="4"/>
  <c r="Y25" i="4"/>
  <c r="AQ25" i="4" s="1"/>
  <c r="Y26" i="4"/>
  <c r="Y27" i="4"/>
  <c r="Y28" i="4"/>
  <c r="Y29" i="4"/>
  <c r="Y30" i="4"/>
  <c r="Y31" i="4"/>
  <c r="AQ31" i="4" s="1"/>
  <c r="Y32" i="4"/>
  <c r="Y33" i="4"/>
  <c r="Y34" i="4"/>
  <c r="Y35" i="4"/>
  <c r="Y36" i="4"/>
  <c r="Y37" i="4"/>
  <c r="AQ37" i="4" s="1"/>
  <c r="Y38" i="4"/>
  <c r="Y39" i="4"/>
  <c r="Y40" i="4"/>
  <c r="Y41" i="4"/>
  <c r="Y42" i="4"/>
  <c r="Y43" i="4"/>
  <c r="AQ43" i="4" s="1"/>
  <c r="Y44" i="4"/>
  <c r="Y45" i="4"/>
  <c r="Y46" i="4"/>
  <c r="Y47" i="4"/>
  <c r="Y48" i="4"/>
  <c r="Y49" i="4"/>
  <c r="AQ49" i="4" s="1"/>
  <c r="Y50" i="4"/>
  <c r="Y51" i="4"/>
  <c r="Y52" i="4"/>
  <c r="Y53" i="4"/>
  <c r="Y54" i="4"/>
  <c r="AQ54" i="4" s="1"/>
  <c r="Y55" i="4"/>
  <c r="AQ55" i="4" s="1"/>
  <c r="Y56" i="4"/>
  <c r="Y57" i="4"/>
  <c r="Y58" i="4"/>
  <c r="Y59" i="4"/>
  <c r="Y60" i="4"/>
  <c r="Y61" i="4"/>
  <c r="AQ61" i="4" s="1"/>
  <c r="Y62" i="4"/>
  <c r="Y63" i="4"/>
  <c r="Y64" i="4"/>
  <c r="Y65" i="4"/>
  <c r="Y66" i="4"/>
  <c r="AQ66" i="4" s="1"/>
  <c r="Y67" i="4"/>
  <c r="AQ67" i="4" s="1"/>
  <c r="Y68" i="4"/>
  <c r="Y69" i="4"/>
  <c r="Y70" i="4"/>
  <c r="Y71" i="4"/>
  <c r="Y72" i="4"/>
  <c r="Y73" i="4"/>
  <c r="AQ73" i="4" s="1"/>
  <c r="Y74" i="4"/>
  <c r="Y75" i="4"/>
  <c r="Y76" i="4"/>
  <c r="Y77" i="4"/>
  <c r="Y78" i="4"/>
  <c r="AQ78" i="4" s="1"/>
  <c r="Y79" i="4"/>
  <c r="AQ79" i="4" s="1"/>
  <c r="Y80" i="4"/>
  <c r="Y81" i="4"/>
  <c r="Y82" i="4"/>
  <c r="Y83" i="4"/>
  <c r="Y84" i="4"/>
  <c r="Y85" i="4"/>
  <c r="AQ85" i="4" s="1"/>
  <c r="Y86" i="4"/>
  <c r="Y87" i="4"/>
  <c r="Y88" i="4"/>
  <c r="Y89" i="4"/>
  <c r="Y90" i="4"/>
  <c r="AQ90" i="4" s="1"/>
  <c r="Y91" i="4"/>
  <c r="AQ91" i="4" s="1"/>
  <c r="Y92" i="4"/>
  <c r="Y93" i="4"/>
  <c r="Y94" i="4"/>
  <c r="Y95" i="4"/>
  <c r="Y96" i="4"/>
  <c r="Y97" i="4"/>
  <c r="AQ97" i="4" s="1"/>
  <c r="Y98" i="4"/>
  <c r="Y99" i="4"/>
  <c r="Y100" i="4"/>
  <c r="Y101" i="4"/>
  <c r="Y102" i="4"/>
  <c r="AQ102" i="4" s="1"/>
  <c r="Y103" i="4"/>
  <c r="AQ103" i="4" s="1"/>
  <c r="Y104" i="4"/>
  <c r="Y105" i="4"/>
  <c r="Y106" i="4"/>
  <c r="Y107" i="4"/>
  <c r="Y108" i="4"/>
  <c r="Y109" i="4"/>
  <c r="AQ109" i="4" s="1"/>
  <c r="Y110" i="4"/>
  <c r="Y111" i="4"/>
  <c r="Y112" i="4"/>
  <c r="Y113" i="4"/>
  <c r="Y114" i="4"/>
  <c r="Y115" i="4"/>
  <c r="AQ115" i="4" s="1"/>
  <c r="Y116" i="4"/>
  <c r="Y117" i="4"/>
  <c r="Y118" i="4"/>
  <c r="Y119" i="4"/>
  <c r="Y120" i="4"/>
  <c r="Y121" i="4"/>
  <c r="Y122" i="4"/>
  <c r="Y123" i="4"/>
  <c r="Y124" i="4"/>
  <c r="Y126" i="4"/>
  <c r="Y127" i="4"/>
  <c r="AQ127" i="4" s="1"/>
  <c r="Y128" i="4"/>
  <c r="Y129" i="4"/>
  <c r="Y130" i="4"/>
  <c r="Y131" i="4"/>
  <c r="Y132" i="4"/>
  <c r="Y133" i="4"/>
  <c r="AQ133" i="4" s="1"/>
  <c r="Y134" i="4"/>
  <c r="Y135" i="4"/>
  <c r="Y136" i="4"/>
  <c r="Y138" i="4"/>
  <c r="Y139" i="4"/>
  <c r="AQ139" i="4" s="1"/>
  <c r="Y140" i="4"/>
  <c r="Y141" i="4"/>
  <c r="Y142" i="4"/>
  <c r="Y143" i="4"/>
  <c r="AQ143" i="4" s="1"/>
  <c r="Y144" i="4"/>
  <c r="Y145" i="4"/>
  <c r="AQ145" i="4" s="1"/>
  <c r="Y146" i="4"/>
  <c r="Y147" i="4"/>
  <c r="Y148" i="4"/>
  <c r="Y149" i="4"/>
  <c r="AQ149" i="4" s="1"/>
  <c r="Y150" i="4"/>
  <c r="Y151" i="4"/>
  <c r="AQ151" i="4" s="1"/>
  <c r="Y152" i="4"/>
  <c r="Y153" i="4"/>
  <c r="Y154" i="4"/>
  <c r="Y155" i="4"/>
  <c r="AQ155" i="4" s="1"/>
  <c r="Y157" i="4"/>
  <c r="Y158" i="4"/>
  <c r="Y159" i="4"/>
  <c r="Y160" i="4"/>
  <c r="Y161" i="4"/>
  <c r="Y162" i="4"/>
  <c r="Y163" i="4"/>
  <c r="Y164" i="4"/>
  <c r="Y165" i="4"/>
  <c r="Y167" i="4"/>
  <c r="Y168" i="4"/>
  <c r="Y171" i="4"/>
  <c r="Y172" i="4"/>
  <c r="Y174" i="4"/>
  <c r="Y176" i="4"/>
  <c r="Y177" i="4"/>
  <c r="Y178" i="4"/>
  <c r="Y179" i="4"/>
  <c r="AQ179" i="4" s="1"/>
  <c r="Y180" i="4"/>
  <c r="Y181" i="4"/>
  <c r="AQ181" i="4" s="1"/>
  <c r="Y182" i="4"/>
  <c r="Y184" i="4"/>
  <c r="Y185" i="4"/>
  <c r="Y186" i="4"/>
  <c r="Y187" i="4"/>
  <c r="Y188" i="4"/>
  <c r="Y189" i="4"/>
  <c r="Y190" i="4"/>
  <c r="Y192" i="4"/>
  <c r="Y194" i="4"/>
  <c r="Y195" i="4"/>
  <c r="Y196" i="4"/>
  <c r="Y197" i="4"/>
  <c r="Y199" i="4"/>
  <c r="AQ199" i="4" s="1"/>
  <c r="Y200" i="4"/>
  <c r="Y201" i="4"/>
  <c r="Y202" i="4"/>
  <c r="Y203" i="4"/>
  <c r="Y204" i="4"/>
  <c r="Y205" i="4"/>
  <c r="AQ205" i="4" s="1"/>
  <c r="Y206" i="4"/>
  <c r="Y207" i="4"/>
  <c r="Y208" i="4"/>
  <c r="Y209" i="4"/>
  <c r="Y210" i="4"/>
  <c r="Y211" i="4"/>
  <c r="AQ211" i="4" s="1"/>
  <c r="Y212" i="4"/>
  <c r="Y213" i="4"/>
  <c r="Y214" i="4"/>
  <c r="Y215" i="4"/>
  <c r="Y216" i="4"/>
  <c r="Y217" i="4"/>
  <c r="AQ217" i="4" s="1"/>
  <c r="Y218" i="4"/>
  <c r="Y219" i="4"/>
  <c r="Y220" i="4"/>
  <c r="Y221" i="4"/>
  <c r="Y222" i="4"/>
  <c r="Y223" i="4"/>
  <c r="AQ223" i="4" s="1"/>
  <c r="Y224" i="4"/>
  <c r="Y225" i="4"/>
  <c r="Y228" i="4"/>
  <c r="Y229" i="4"/>
  <c r="AQ229" i="4" s="1"/>
  <c r="Y230" i="4"/>
  <c r="Y231" i="4"/>
  <c r="Y232" i="4"/>
  <c r="Y233" i="4"/>
  <c r="AQ233" i="4" s="1"/>
  <c r="Y234" i="4"/>
  <c r="Y235" i="4"/>
  <c r="AQ235" i="4" s="1"/>
  <c r="Y236" i="4"/>
  <c r="Y237" i="4"/>
  <c r="Y238" i="4"/>
  <c r="Y239" i="4"/>
  <c r="Y240" i="4"/>
  <c r="Y241" i="4"/>
  <c r="AQ241" i="4" s="1"/>
  <c r="Y242" i="4"/>
  <c r="Y243" i="4"/>
  <c r="Y244" i="4"/>
  <c r="Y245" i="4"/>
  <c r="Y246" i="4"/>
  <c r="Y247" i="4"/>
  <c r="AQ247" i="4" s="1"/>
  <c r="Y248" i="4"/>
  <c r="Y249" i="4"/>
  <c r="Y250" i="4"/>
  <c r="Y251" i="4"/>
  <c r="AQ251" i="4" s="1"/>
  <c r="Y252" i="4"/>
  <c r="Y253" i="4"/>
  <c r="AQ253" i="4" s="1"/>
  <c r="Y254" i="4"/>
  <c r="Y255" i="4"/>
  <c r="AF16" i="4" l="1"/>
  <c r="AF24" i="4"/>
  <c r="AF33" i="4"/>
  <c r="AF44" i="4"/>
  <c r="AF56" i="4"/>
  <c r="AF65" i="4"/>
  <c r="AF73" i="4"/>
  <c r="AF81" i="4"/>
  <c r="AF89" i="4"/>
  <c r="AF100" i="4"/>
  <c r="AF112" i="4"/>
  <c r="AF121" i="4"/>
  <c r="AF129" i="4"/>
  <c r="AF140" i="4"/>
  <c r="AF148" i="4"/>
  <c r="AF156" i="4"/>
  <c r="AF168" i="4"/>
  <c r="AF177" i="4"/>
  <c r="AF185" i="4"/>
  <c r="AF194" i="4"/>
  <c r="AF205" i="4"/>
  <c r="AF215" i="4"/>
  <c r="AF224" i="4"/>
  <c r="AF232" i="4"/>
  <c r="AF240" i="4"/>
  <c r="AF248" i="4"/>
  <c r="AF49" i="4"/>
  <c r="AF94" i="4"/>
  <c r="AF104" i="4"/>
  <c r="AF130" i="4"/>
  <c r="AF163" i="4"/>
  <c r="AF190" i="4"/>
  <c r="AF208" i="4"/>
  <c r="AF42" i="4"/>
  <c r="AF50" i="4"/>
  <c r="AF98" i="4"/>
  <c r="AF105" i="4"/>
  <c r="AF131" i="4"/>
  <c r="AF164" i="4"/>
  <c r="AF196" i="4"/>
  <c r="AF210" i="4"/>
  <c r="AF31" i="4"/>
  <c r="AF169" i="4"/>
  <c r="AF43" i="4"/>
  <c r="AF55" i="4"/>
  <c r="AF99" i="4"/>
  <c r="AF111" i="4"/>
  <c r="AF138" i="4"/>
  <c r="AF165" i="4"/>
  <c r="AF199" i="4"/>
  <c r="AF216" i="4"/>
  <c r="AF17" i="4"/>
  <c r="AF21" i="4"/>
  <c r="AF25" i="4"/>
  <c r="AF29" i="4"/>
  <c r="AF34" i="4"/>
  <c r="AF39" i="4"/>
  <c r="AF45" i="4"/>
  <c r="AF52" i="4"/>
  <c r="AF57" i="4"/>
  <c r="AF61" i="4"/>
  <c r="AF66" i="4"/>
  <c r="AF70" i="4"/>
  <c r="AF74" i="4"/>
  <c r="AF78" i="4"/>
  <c r="AF82" i="4"/>
  <c r="AF86" i="4"/>
  <c r="AF90" i="4"/>
  <c r="AF95" i="4"/>
  <c r="AF101" i="4"/>
  <c r="AF108" i="4"/>
  <c r="AF113" i="4"/>
  <c r="AF118" i="4"/>
  <c r="AF122" i="4"/>
  <c r="AF126" i="4"/>
  <c r="AF132" i="4"/>
  <c r="AF136" i="4"/>
  <c r="AF141" i="4"/>
  <c r="AF145" i="4"/>
  <c r="AF149" i="4"/>
  <c r="AF153" i="4"/>
  <c r="AF157" i="4"/>
  <c r="AF162" i="4"/>
  <c r="AF170" i="4"/>
  <c r="AF174" i="4"/>
  <c r="AF178" i="4"/>
  <c r="AF182" i="4"/>
  <c r="AF186" i="4"/>
  <c r="AF191" i="4"/>
  <c r="AF195" i="4"/>
  <c r="AF201" i="4"/>
  <c r="AF206" i="4"/>
  <c r="AF212" i="4"/>
  <c r="AF217" i="4"/>
  <c r="AF221" i="4"/>
  <c r="AF225" i="4"/>
  <c r="AF229" i="4"/>
  <c r="AF233" i="4"/>
  <c r="AF237" i="4"/>
  <c r="AF241" i="4"/>
  <c r="AF245" i="4"/>
  <c r="AF249" i="4"/>
  <c r="AF254" i="4"/>
  <c r="AF13" i="4"/>
  <c r="AF14" i="4"/>
  <c r="AF18" i="4"/>
  <c r="AF22" i="4"/>
  <c r="AF26" i="4"/>
  <c r="AF30" i="4"/>
  <c r="AF35" i="4"/>
  <c r="AF40" i="4"/>
  <c r="AF47" i="4"/>
  <c r="AF53" i="4"/>
  <c r="AF58" i="4"/>
  <c r="AF62" i="4"/>
  <c r="AF67" i="4"/>
  <c r="AF71" i="4"/>
  <c r="AF75" i="4"/>
  <c r="AF79" i="4"/>
  <c r="AF83" i="4"/>
  <c r="AF87" i="4"/>
  <c r="AF91" i="4"/>
  <c r="AF96" i="4"/>
  <c r="AF102" i="4"/>
  <c r="AF109" i="4"/>
  <c r="AF115" i="4"/>
  <c r="AF119" i="4"/>
  <c r="AF123" i="4"/>
  <c r="AF127" i="4"/>
  <c r="AF133" i="4"/>
  <c r="AF137" i="4"/>
  <c r="AF142" i="4"/>
  <c r="AF146" i="4"/>
  <c r="AF150" i="4"/>
  <c r="AF154" i="4"/>
  <c r="AF158" i="4"/>
  <c r="AF166" i="4"/>
  <c r="AF171" i="4"/>
  <c r="AF175" i="4"/>
  <c r="AF179" i="4"/>
  <c r="AF183" i="4"/>
  <c r="AF187" i="4"/>
  <c r="AF192" i="4"/>
  <c r="AF197" i="4"/>
  <c r="AF202" i="4"/>
  <c r="AF207" i="4"/>
  <c r="AF213" i="4"/>
  <c r="AF218" i="4"/>
  <c r="AF222" i="4"/>
  <c r="AF226" i="4"/>
  <c r="AF230" i="4"/>
  <c r="AF234" i="4"/>
  <c r="AF238" i="4"/>
  <c r="AF242" i="4"/>
  <c r="AF246" i="4"/>
  <c r="AF250" i="4"/>
  <c r="AF255" i="4"/>
  <c r="AF15" i="4"/>
  <c r="AF19" i="4"/>
  <c r="AF23" i="4"/>
  <c r="AF27" i="4"/>
  <c r="AF32" i="4"/>
  <c r="AF36" i="4"/>
  <c r="AF41" i="4"/>
  <c r="AF48" i="4"/>
  <c r="AF54" i="4"/>
  <c r="AF59" i="4"/>
  <c r="AF63" i="4"/>
  <c r="AF68" i="4"/>
  <c r="AF72" i="4"/>
  <c r="AF76" i="4"/>
  <c r="AF80" i="4"/>
  <c r="AF84" i="4"/>
  <c r="AF88" i="4"/>
  <c r="AF92" i="4"/>
  <c r="AF97" i="4"/>
  <c r="AF106" i="4"/>
  <c r="AF110" i="4"/>
  <c r="AF116" i="4"/>
  <c r="AF120" i="4"/>
  <c r="AF124" i="4"/>
  <c r="AF128" i="4"/>
  <c r="AF134" i="4"/>
  <c r="AF139" i="4"/>
  <c r="AF143" i="4"/>
  <c r="AF147" i="4"/>
  <c r="AF151" i="4"/>
  <c r="AF155" i="4"/>
  <c r="AF160" i="4"/>
  <c r="AF167" i="4"/>
  <c r="AF172" i="4"/>
  <c r="AF176" i="4"/>
  <c r="AF180" i="4"/>
  <c r="AF184" i="4"/>
  <c r="AF188" i="4"/>
  <c r="AF193" i="4"/>
  <c r="AF198" i="4"/>
  <c r="AF203" i="4"/>
  <c r="AF209" i="4"/>
  <c r="AF214" i="4"/>
  <c r="AF219" i="4"/>
  <c r="AF223" i="4"/>
  <c r="AF227" i="4"/>
  <c r="AF231" i="4"/>
  <c r="AF235" i="4"/>
  <c r="AF239" i="4"/>
  <c r="AF243" i="4"/>
  <c r="AF247" i="4"/>
  <c r="AF252" i="4"/>
  <c r="AF38" i="4"/>
  <c r="AQ13" i="4"/>
  <c r="AB260" i="4"/>
  <c r="AQ121" i="4"/>
  <c r="AQ187" i="4"/>
  <c r="AQ163" i="4"/>
  <c r="AQ157" i="4"/>
  <c r="AQ186" i="4"/>
  <c r="AQ162" i="4"/>
  <c r="AQ161" i="4"/>
  <c r="AC260" i="4"/>
  <c r="AD260" i="4"/>
  <c r="Z260" i="4"/>
  <c r="AA260" i="4"/>
  <c r="AQ167" i="4"/>
  <c r="AQ222" i="4"/>
  <c r="AQ210" i="4"/>
  <c r="AQ114" i="4"/>
  <c r="AQ221" i="4"/>
  <c r="AQ209" i="4"/>
  <c r="AQ203" i="4"/>
  <c r="AQ174" i="4"/>
  <c r="AQ126" i="4"/>
  <c r="AQ119" i="4"/>
  <c r="AQ113" i="4"/>
  <c r="AQ107" i="4"/>
  <c r="AQ101" i="4"/>
  <c r="AQ95" i="4"/>
  <c r="AQ89" i="4"/>
  <c r="AQ83" i="4"/>
  <c r="AQ77" i="4"/>
  <c r="AQ71" i="4"/>
  <c r="AQ65" i="4"/>
  <c r="AQ59" i="4"/>
  <c r="AQ53" i="4"/>
  <c r="AQ47" i="4"/>
  <c r="AQ41" i="4"/>
  <c r="AQ35" i="4"/>
  <c r="AQ29" i="4"/>
  <c r="AQ23" i="4"/>
  <c r="AQ17" i="4"/>
  <c r="AQ246" i="4"/>
  <c r="AQ234" i="4"/>
  <c r="AQ150" i="4"/>
  <c r="AQ138" i="4"/>
  <c r="AQ131" i="4"/>
  <c r="AQ250" i="4"/>
  <c r="AQ244" i="4"/>
  <c r="AQ238" i="4"/>
  <c r="AQ232" i="4"/>
  <c r="AQ220" i="4"/>
  <c r="AQ214" i="4"/>
  <c r="AQ208" i="4"/>
  <c r="AQ202" i="4"/>
  <c r="AQ190" i="4"/>
  <c r="AQ184" i="4"/>
  <c r="AQ178" i="4"/>
  <c r="AQ172" i="4"/>
  <c r="AQ160" i="4"/>
  <c r="AQ154" i="4"/>
  <c r="AQ148" i="4"/>
  <c r="AQ142" i="4"/>
  <c r="AQ136" i="4"/>
  <c r="AQ130" i="4"/>
  <c r="AQ124" i="4"/>
  <c r="AQ118" i="4"/>
  <c r="AQ112" i="4"/>
  <c r="AQ106" i="4"/>
  <c r="AQ100" i="4"/>
  <c r="AQ94" i="4"/>
  <c r="AQ88" i="4"/>
  <c r="AQ82" i="4"/>
  <c r="AQ76" i="4"/>
  <c r="AQ70" i="4"/>
  <c r="AQ64" i="4"/>
  <c r="AQ58" i="4"/>
  <c r="AQ52" i="4"/>
  <c r="AQ46" i="4"/>
  <c r="AQ40" i="4"/>
  <c r="AQ34" i="4"/>
  <c r="AQ28" i="4"/>
  <c r="AQ22" i="4"/>
  <c r="AQ16" i="4"/>
  <c r="AQ255" i="4"/>
  <c r="AQ249" i="4"/>
  <c r="AQ243" i="4"/>
  <c r="AQ237" i="4"/>
  <c r="AQ231" i="4"/>
  <c r="AQ225" i="4"/>
  <c r="AQ219" i="4"/>
  <c r="AQ213" i="4"/>
  <c r="AQ207" i="4"/>
  <c r="AQ201" i="4"/>
  <c r="AQ189" i="4"/>
  <c r="AQ177" i="4"/>
  <c r="AQ171" i="4"/>
  <c r="AQ165" i="4"/>
  <c r="AQ159" i="4"/>
  <c r="AQ153" i="4"/>
  <c r="AQ147" i="4"/>
  <c r="AQ141" i="4"/>
  <c r="AQ135" i="4"/>
  <c r="AQ129" i="4"/>
  <c r="AQ123" i="4"/>
  <c r="AQ117" i="4"/>
  <c r="AQ111" i="4"/>
  <c r="AQ105" i="4"/>
  <c r="AQ99" i="4"/>
  <c r="AQ93" i="4"/>
  <c r="AQ87" i="4"/>
  <c r="AQ81" i="4"/>
  <c r="AQ75" i="4"/>
  <c r="AQ69" i="4"/>
  <c r="AQ63" i="4"/>
  <c r="AQ57" i="4"/>
  <c r="AQ51" i="4"/>
  <c r="AQ45" i="4"/>
  <c r="AQ39" i="4"/>
  <c r="AQ33" i="4"/>
  <c r="AQ27" i="4"/>
  <c r="AQ21" i="4"/>
  <c r="AQ15" i="4"/>
  <c r="AQ254" i="4"/>
  <c r="AQ248" i="4"/>
  <c r="AQ242" i="4"/>
  <c r="AQ236" i="4"/>
  <c r="AQ230" i="4"/>
  <c r="AQ224" i="4"/>
  <c r="AQ218" i="4"/>
  <c r="AQ212" i="4"/>
  <c r="AQ206" i="4"/>
  <c r="AQ200" i="4"/>
  <c r="AQ182" i="4"/>
  <c r="AQ176" i="4"/>
  <c r="AQ152" i="4"/>
  <c r="AQ146" i="4"/>
  <c r="AQ140" i="4"/>
  <c r="AQ134" i="4"/>
  <c r="AQ128" i="4"/>
  <c r="AQ122" i="4"/>
  <c r="AQ116" i="4"/>
  <c r="AQ110" i="4"/>
  <c r="AQ104" i="4"/>
  <c r="AQ98" i="4"/>
  <c r="AQ92" i="4"/>
  <c r="AQ86" i="4"/>
  <c r="AQ80" i="4"/>
  <c r="AQ74" i="4"/>
  <c r="AQ68" i="4"/>
  <c r="AQ62" i="4"/>
  <c r="AQ56" i="4"/>
  <c r="AQ50" i="4"/>
  <c r="AQ44" i="4"/>
  <c r="AQ38" i="4"/>
  <c r="AQ32" i="4"/>
  <c r="AQ26" i="4"/>
  <c r="AQ20" i="4"/>
  <c r="AQ14" i="4"/>
  <c r="AQ195" i="4"/>
  <c r="AQ194" i="4"/>
  <c r="AQ158" i="4"/>
  <c r="AQ252" i="4"/>
  <c r="AQ240" i="4"/>
  <c r="AQ228" i="4"/>
  <c r="AQ216" i="4"/>
  <c r="AQ204" i="4"/>
  <c r="AQ192" i="4"/>
  <c r="AQ180" i="4"/>
  <c r="AQ168" i="4"/>
  <c r="AQ144" i="4"/>
  <c r="AQ132" i="4"/>
  <c r="AQ120" i="4"/>
  <c r="AQ108" i="4"/>
  <c r="AQ96" i="4"/>
  <c r="AQ84" i="4"/>
  <c r="AQ72" i="4"/>
  <c r="AQ60" i="4"/>
  <c r="AQ48" i="4"/>
  <c r="AQ42" i="4"/>
  <c r="AQ36" i="4"/>
  <c r="AQ30" i="4"/>
  <c r="AQ24" i="4"/>
  <c r="AQ196" i="4"/>
  <c r="AQ188" i="4"/>
  <c r="AQ164" i="4"/>
  <c r="AQ245" i="4"/>
  <c r="AQ239" i="4"/>
  <c r="AQ215" i="4"/>
  <c r="AQ197" i="4"/>
  <c r="AQ185" i="4"/>
  <c r="AO104" i="4"/>
  <c r="AO216" i="4"/>
  <c r="AO28" i="4"/>
  <c r="AV28" i="4" s="1"/>
  <c r="AW28" i="4" s="1"/>
  <c r="AO53" i="4"/>
  <c r="AO79" i="4"/>
  <c r="AO129" i="4"/>
  <c r="AO156" i="4"/>
  <c r="AO179" i="4"/>
  <c r="AO207" i="4"/>
  <c r="AO240" i="4"/>
  <c r="AO31" i="4"/>
  <c r="AO42" i="4"/>
  <c r="AO64" i="4"/>
  <c r="AO105" i="4"/>
  <c r="AO159" i="4"/>
  <c r="AO196" i="4"/>
  <c r="AO251" i="4"/>
  <c r="AO15" i="4"/>
  <c r="AO21" i="4"/>
  <c r="AO27" i="4"/>
  <c r="AO34" i="4"/>
  <c r="AO41" i="4"/>
  <c r="AO52" i="4"/>
  <c r="AO59" i="4"/>
  <c r="AO66" i="4"/>
  <c r="AO72" i="4"/>
  <c r="AO78" i="4"/>
  <c r="AO84" i="4"/>
  <c r="AO90" i="4"/>
  <c r="AO97" i="4"/>
  <c r="AO108" i="4"/>
  <c r="AO116" i="4"/>
  <c r="AO122" i="4"/>
  <c r="AO128" i="4"/>
  <c r="AO136" i="4"/>
  <c r="AO143" i="4"/>
  <c r="AO149" i="4"/>
  <c r="AO155" i="4"/>
  <c r="AO162" i="4"/>
  <c r="AO172" i="4"/>
  <c r="AO178" i="4"/>
  <c r="AO184" i="4"/>
  <c r="AO191" i="4"/>
  <c r="AO198" i="4"/>
  <c r="AO206" i="4"/>
  <c r="AO214" i="4"/>
  <c r="AO221" i="4"/>
  <c r="AO227" i="4"/>
  <c r="AO233" i="4"/>
  <c r="AO239" i="4"/>
  <c r="AO245" i="4"/>
  <c r="AO252" i="4"/>
  <c r="AO22" i="4"/>
  <c r="AO60" i="4"/>
  <c r="AO85" i="4"/>
  <c r="AO91" i="4"/>
  <c r="AO117" i="4"/>
  <c r="AO173" i="4"/>
  <c r="AO215" i="4"/>
  <c r="AO228" i="4"/>
  <c r="AO246" i="4"/>
  <c r="AO43" i="4"/>
  <c r="AO94" i="4"/>
  <c r="AO111" i="4"/>
  <c r="AO163" i="4"/>
  <c r="AO199" i="4"/>
  <c r="AO14" i="4"/>
  <c r="AO20" i="4"/>
  <c r="AO26" i="4"/>
  <c r="AO33" i="4"/>
  <c r="AO40" i="4"/>
  <c r="AO51" i="4"/>
  <c r="AO58" i="4"/>
  <c r="AO65" i="4"/>
  <c r="AO71" i="4"/>
  <c r="AO77" i="4"/>
  <c r="AO83" i="4"/>
  <c r="AO89" i="4"/>
  <c r="AO96" i="4"/>
  <c r="AO107" i="4"/>
  <c r="AO115" i="4"/>
  <c r="AO121" i="4"/>
  <c r="AO127" i="4"/>
  <c r="AO135" i="4"/>
  <c r="AO142" i="4"/>
  <c r="AO148" i="4"/>
  <c r="AO154" i="4"/>
  <c r="AO161" i="4"/>
  <c r="AO171" i="4"/>
  <c r="AO177" i="4"/>
  <c r="AO183" i="4"/>
  <c r="AO189" i="4"/>
  <c r="AO197" i="4"/>
  <c r="AO205" i="4"/>
  <c r="AO213" i="4"/>
  <c r="AO220" i="4"/>
  <c r="AO226" i="4"/>
  <c r="AO232" i="4"/>
  <c r="AO238" i="4"/>
  <c r="AO244" i="4"/>
  <c r="AO250" i="4"/>
  <c r="AO138" i="4"/>
  <c r="AO73" i="4"/>
  <c r="AO100" i="4"/>
  <c r="AO144" i="4"/>
  <c r="AO150" i="4"/>
  <c r="AO166" i="4"/>
  <c r="AO185" i="4"/>
  <c r="AO192" i="4"/>
  <c r="AO222" i="4"/>
  <c r="AV222" i="4" s="1"/>
  <c r="AW222" i="4" s="1"/>
  <c r="AO234" i="4"/>
  <c r="AO46" i="4"/>
  <c r="AO98" i="4"/>
  <c r="AO114" i="4"/>
  <c r="AO164" i="4"/>
  <c r="AO204" i="4"/>
  <c r="AO13" i="4"/>
  <c r="AO19" i="4"/>
  <c r="AO25" i="4"/>
  <c r="AO32" i="4"/>
  <c r="AO39" i="4"/>
  <c r="AO48" i="4"/>
  <c r="AO57" i="4"/>
  <c r="AO63" i="4"/>
  <c r="AO70" i="4"/>
  <c r="AO76" i="4"/>
  <c r="AO82" i="4"/>
  <c r="AO88" i="4"/>
  <c r="AO95" i="4"/>
  <c r="AO106" i="4"/>
  <c r="AO113" i="4"/>
  <c r="AO120" i="4"/>
  <c r="AO126" i="4"/>
  <c r="AO134" i="4"/>
  <c r="AO141" i="4"/>
  <c r="AO147" i="4"/>
  <c r="AO153" i="4"/>
  <c r="AO160" i="4"/>
  <c r="AO170" i="4"/>
  <c r="AO176" i="4"/>
  <c r="AO182" i="4"/>
  <c r="AO188" i="4"/>
  <c r="AO195" i="4"/>
  <c r="AO203" i="4"/>
  <c r="AO212" i="4"/>
  <c r="AO219" i="4"/>
  <c r="AO225" i="4"/>
  <c r="AO231" i="4"/>
  <c r="AO237" i="4"/>
  <c r="AO243" i="4"/>
  <c r="AO249" i="4"/>
  <c r="AV249" i="4" s="1"/>
  <c r="AW249" i="4" s="1"/>
  <c r="AO38" i="4"/>
  <c r="AO55" i="4"/>
  <c r="AO190" i="4"/>
  <c r="AO16" i="4"/>
  <c r="AO35" i="4"/>
  <c r="AO44" i="4"/>
  <c r="AO67" i="4"/>
  <c r="AO109" i="4"/>
  <c r="AO123" i="4"/>
  <c r="AO137" i="4"/>
  <c r="AO200" i="4"/>
  <c r="AO253" i="4"/>
  <c r="AV253" i="4" s="1"/>
  <c r="AW253" i="4" s="1"/>
  <c r="AO49" i="4"/>
  <c r="AO99" i="4"/>
  <c r="AO130" i="4"/>
  <c r="AO165" i="4"/>
  <c r="AO208" i="4"/>
  <c r="AO12" i="4"/>
  <c r="AO18" i="4"/>
  <c r="AO24" i="4"/>
  <c r="AO30" i="4"/>
  <c r="AO37" i="4"/>
  <c r="AO47" i="4"/>
  <c r="AO56" i="4"/>
  <c r="AO62" i="4"/>
  <c r="AO69" i="4"/>
  <c r="AO75" i="4"/>
  <c r="AO81" i="4"/>
  <c r="AO87" i="4"/>
  <c r="AO93" i="4"/>
  <c r="AO102" i="4"/>
  <c r="AO112" i="4"/>
  <c r="AO119" i="4"/>
  <c r="AO125" i="4"/>
  <c r="AO133" i="4"/>
  <c r="AO140" i="4"/>
  <c r="AO146" i="4"/>
  <c r="AO152" i="4"/>
  <c r="AO158" i="4"/>
  <c r="AO168" i="4"/>
  <c r="AO175" i="4"/>
  <c r="AO181" i="4"/>
  <c r="AO187" i="4"/>
  <c r="AO194" i="4"/>
  <c r="AO202" i="4"/>
  <c r="AO211" i="4"/>
  <c r="AO218" i="4"/>
  <c r="AO224" i="4"/>
  <c r="AO230" i="4"/>
  <c r="AO236" i="4"/>
  <c r="AO242" i="4"/>
  <c r="AO248" i="4"/>
  <c r="AO255" i="4"/>
  <c r="AO50" i="4"/>
  <c r="AO103" i="4"/>
  <c r="AO131" i="4"/>
  <c r="AO169" i="4"/>
  <c r="AO210" i="4"/>
  <c r="AO17" i="4"/>
  <c r="AO23" i="4"/>
  <c r="AO29" i="4"/>
  <c r="AO36" i="4"/>
  <c r="AO45" i="4"/>
  <c r="AO54" i="4"/>
  <c r="AV54" i="4" s="1"/>
  <c r="AW54" i="4" s="1"/>
  <c r="AO61" i="4"/>
  <c r="AO68" i="4"/>
  <c r="AO74" i="4"/>
  <c r="AO80" i="4"/>
  <c r="AO86" i="4"/>
  <c r="AO92" i="4"/>
  <c r="AO101" i="4"/>
  <c r="AO110" i="4"/>
  <c r="AO118" i="4"/>
  <c r="AO124" i="4"/>
  <c r="AO132" i="4"/>
  <c r="AO139" i="4"/>
  <c r="AO145" i="4"/>
  <c r="AO151" i="4"/>
  <c r="AO157" i="4"/>
  <c r="AO167" i="4"/>
  <c r="AO174" i="4"/>
  <c r="AO180" i="4"/>
  <c r="AO186" i="4"/>
  <c r="AO193" i="4"/>
  <c r="AO201" i="4"/>
  <c r="AO209" i="4"/>
  <c r="AO217" i="4"/>
  <c r="AO223" i="4"/>
  <c r="AO229" i="4"/>
  <c r="AO235" i="4"/>
  <c r="AO241" i="4"/>
  <c r="AV241" i="4" s="1"/>
  <c r="AW241" i="4" s="1"/>
  <c r="AO247" i="4"/>
  <c r="AO254" i="4"/>
  <c r="Y226" i="4"/>
  <c r="AQ226" i="4" s="1"/>
  <c r="Y125" i="4"/>
  <c r="AQ125" i="4" s="1"/>
  <c r="Y198" i="4"/>
  <c r="AQ198" i="4" s="1"/>
  <c r="Y169" i="4"/>
  <c r="AQ169" i="4" s="1"/>
  <c r="Y166" i="4"/>
  <c r="AQ166" i="4" s="1"/>
  <c r="Y173" i="4"/>
  <c r="AQ173" i="4" s="1"/>
  <c r="AV235" i="4" l="1"/>
  <c r="AW235" i="4" s="1"/>
  <c r="AV223" i="4"/>
  <c r="AW223" i="4" s="1"/>
  <c r="AV109" i="4"/>
  <c r="AW109" i="4" s="1"/>
  <c r="AV91" i="4"/>
  <c r="AW91" i="4" s="1"/>
  <c r="AV18" i="4"/>
  <c r="AW18" i="4" s="1"/>
  <c r="AV155" i="4"/>
  <c r="AW155" i="4" s="1"/>
  <c r="AV73" i="4"/>
  <c r="AW73" i="4" s="1"/>
  <c r="AV229" i="4"/>
  <c r="AW229" i="4" s="1"/>
  <c r="AV78" i="4"/>
  <c r="AW78" i="4" s="1"/>
  <c r="AV88" i="4"/>
  <c r="AW88" i="4" s="1"/>
  <c r="AV116" i="4"/>
  <c r="AW116" i="4" s="1"/>
  <c r="AV217" i="4"/>
  <c r="AW217" i="4" s="1"/>
  <c r="AV247" i="4"/>
  <c r="AW247" i="4" s="1"/>
  <c r="AV212" i="4"/>
  <c r="AW212" i="4" s="1"/>
  <c r="AV48" i="4"/>
  <c r="AW48" i="4" s="1"/>
  <c r="AV134" i="4"/>
  <c r="AW134" i="4" s="1"/>
  <c r="AV162" i="4"/>
  <c r="AW162" i="4" s="1"/>
  <c r="AV61" i="4"/>
  <c r="AW61" i="4" s="1"/>
  <c r="AV240" i="4"/>
  <c r="AW240" i="4" s="1"/>
  <c r="AV53" i="4"/>
  <c r="AW53" i="4" s="1"/>
  <c r="AV132" i="4"/>
  <c r="AW132" i="4" s="1"/>
  <c r="AV200" i="4"/>
  <c r="AW200" i="4" s="1"/>
  <c r="AV35" i="4"/>
  <c r="AW35" i="4" s="1"/>
  <c r="AV208" i="4"/>
  <c r="AW208" i="4" s="1"/>
  <c r="AV196" i="4"/>
  <c r="AW196" i="4" s="1"/>
  <c r="AV206" i="4"/>
  <c r="AW206" i="4" s="1"/>
  <c r="AV34" i="4"/>
  <c r="AW34" i="4" s="1"/>
  <c r="AV220" i="4"/>
  <c r="AW220" i="4" s="1"/>
  <c r="AV177" i="4"/>
  <c r="AW177" i="4" s="1"/>
  <c r="AV89" i="4"/>
  <c r="AW89" i="4" s="1"/>
  <c r="AV51" i="4"/>
  <c r="AW51" i="4" s="1"/>
  <c r="AV24" i="4"/>
  <c r="AW24" i="4" s="1"/>
  <c r="AO260" i="4"/>
  <c r="D14" i="3" s="1"/>
  <c r="AV85" i="4"/>
  <c r="AW85" i="4" s="1"/>
  <c r="AV179" i="4"/>
  <c r="AW179" i="4" s="1"/>
  <c r="AV117" i="4"/>
  <c r="AW117" i="4" s="1"/>
  <c r="AV245" i="4"/>
  <c r="AW245" i="4" s="1"/>
  <c r="AV197" i="4"/>
  <c r="AW197" i="4" s="1"/>
  <c r="AV71" i="4"/>
  <c r="AW71" i="4" s="1"/>
  <c r="AV246" i="4"/>
  <c r="AW246" i="4" s="1"/>
  <c r="AV45" i="4"/>
  <c r="AW45" i="4" s="1"/>
  <c r="AV100" i="4"/>
  <c r="AW100" i="4" s="1"/>
  <c r="AV21" i="4"/>
  <c r="AW21" i="4" s="1"/>
  <c r="AV124" i="4"/>
  <c r="AW124" i="4" s="1"/>
  <c r="AV80" i="4"/>
  <c r="AW80" i="4" s="1"/>
  <c r="AV119" i="4"/>
  <c r="AW119" i="4" s="1"/>
  <c r="AV105" i="4"/>
  <c r="AW105" i="4" s="1"/>
  <c r="AV203" i="4"/>
  <c r="AW203" i="4" s="1"/>
  <c r="AV16" i="4"/>
  <c r="AW16" i="4" s="1"/>
  <c r="AV60" i="4"/>
  <c r="AW60" i="4" s="1"/>
  <c r="AV236" i="4"/>
  <c r="AW236" i="4" s="1"/>
  <c r="AV130" i="4"/>
  <c r="AW130" i="4" s="1"/>
  <c r="AV122" i="4"/>
  <c r="AW122" i="4" s="1"/>
  <c r="AV250" i="4"/>
  <c r="AW250" i="4" s="1"/>
  <c r="AV213" i="4"/>
  <c r="AW213" i="4" s="1"/>
  <c r="AV40" i="4"/>
  <c r="AW40" i="4" s="1"/>
  <c r="AV194" i="4"/>
  <c r="AW194" i="4" s="1"/>
  <c r="AV69" i="4"/>
  <c r="AW69" i="4" s="1"/>
  <c r="AV174" i="4"/>
  <c r="AW174" i="4" s="1"/>
  <c r="AV243" i="4"/>
  <c r="AW243" i="4" s="1"/>
  <c r="AV99" i="4"/>
  <c r="AW99" i="4" s="1"/>
  <c r="AV185" i="4"/>
  <c r="AW185" i="4" s="1"/>
  <c r="AV123" i="4"/>
  <c r="AW123" i="4" s="1"/>
  <c r="AV176" i="4"/>
  <c r="AW176" i="4" s="1"/>
  <c r="AV244" i="4"/>
  <c r="AW244" i="4" s="1"/>
  <c r="AV205" i="4"/>
  <c r="AW205" i="4" s="1"/>
  <c r="AV161" i="4"/>
  <c r="AW161" i="4" s="1"/>
  <c r="AV121" i="4"/>
  <c r="AW121" i="4" s="1"/>
  <c r="AV77" i="4"/>
  <c r="AW77" i="4" s="1"/>
  <c r="AV33" i="4"/>
  <c r="AW33" i="4" s="1"/>
  <c r="AV158" i="4"/>
  <c r="AW158" i="4" s="1"/>
  <c r="AV62" i="4"/>
  <c r="AW62" i="4" s="1"/>
  <c r="AV64" i="4"/>
  <c r="AW64" i="4" s="1"/>
  <c r="AV192" i="4"/>
  <c r="AW192" i="4" s="1"/>
  <c r="AV148" i="4"/>
  <c r="AW148" i="4" s="1"/>
  <c r="AV153" i="4"/>
  <c r="AW153" i="4" s="1"/>
  <c r="AV25" i="4"/>
  <c r="AW25" i="4" s="1"/>
  <c r="AV198" i="4"/>
  <c r="AW198" i="4" s="1"/>
  <c r="AV79" i="4"/>
  <c r="AW79" i="4" s="1"/>
  <c r="AV218" i="4"/>
  <c r="AW218" i="4" s="1"/>
  <c r="AV173" i="4"/>
  <c r="AW173" i="4" s="1"/>
  <c r="AV87" i="4"/>
  <c r="AW87" i="4" s="1"/>
  <c r="AV251" i="4"/>
  <c r="AW251" i="4" s="1"/>
  <c r="AV182" i="4"/>
  <c r="AW182" i="4" s="1"/>
  <c r="AV166" i="4"/>
  <c r="AW166" i="4" s="1"/>
  <c r="AV234" i="4"/>
  <c r="AW234" i="4" s="1"/>
  <c r="AV144" i="4"/>
  <c r="AW144" i="4" s="1"/>
  <c r="AV44" i="4"/>
  <c r="AW44" i="4" s="1"/>
  <c r="AV228" i="4"/>
  <c r="AW228" i="4" s="1"/>
  <c r="AV141" i="4"/>
  <c r="AW141" i="4" s="1"/>
  <c r="AV95" i="4"/>
  <c r="AW95" i="4" s="1"/>
  <c r="AV57" i="4"/>
  <c r="AW57" i="4" s="1"/>
  <c r="AV252" i="4"/>
  <c r="AW252" i="4" s="1"/>
  <c r="AV84" i="4"/>
  <c r="AW84" i="4" s="1"/>
  <c r="AV214" i="4"/>
  <c r="AW214" i="4" s="1"/>
  <c r="AV22" i="4"/>
  <c r="AW22" i="4" s="1"/>
  <c r="AV237" i="4"/>
  <c r="AW237" i="4" s="1"/>
  <c r="AV195" i="4"/>
  <c r="AW195" i="4" s="1"/>
  <c r="AV224" i="4"/>
  <c r="AW224" i="4" s="1"/>
  <c r="AV254" i="4"/>
  <c r="AW254" i="4" s="1"/>
  <c r="AV126" i="4"/>
  <c r="AW126" i="4" s="1"/>
  <c r="AV93" i="4"/>
  <c r="AW93" i="4" s="1"/>
  <c r="AV56" i="4"/>
  <c r="AW56" i="4" s="1"/>
  <c r="AV49" i="4"/>
  <c r="AW49" i="4" s="1"/>
  <c r="AV42" i="4"/>
  <c r="AW42" i="4" s="1"/>
  <c r="AF260" i="4"/>
  <c r="C14" i="3" s="1"/>
  <c r="AV150" i="4"/>
  <c r="AW150" i="4" s="1"/>
  <c r="AV215" i="4"/>
  <c r="AW215" i="4" s="1"/>
  <c r="AV67" i="4"/>
  <c r="AW67" i="4" s="1"/>
  <c r="AV187" i="4"/>
  <c r="AW187" i="4" s="1"/>
  <c r="AV219" i="4"/>
  <c r="AW219" i="4" s="1"/>
  <c r="AV242" i="4"/>
  <c r="AW242" i="4" s="1"/>
  <c r="AV165" i="4"/>
  <c r="AW165" i="4" s="1"/>
  <c r="AV86" i="4"/>
  <c r="AW86" i="4" s="1"/>
  <c r="AV207" i="4"/>
  <c r="AW207" i="4" s="1"/>
  <c r="AV106" i="4"/>
  <c r="AW106" i="4" s="1"/>
  <c r="AV63" i="4"/>
  <c r="AW63" i="4" s="1"/>
  <c r="AV125" i="4"/>
  <c r="AW125" i="4" s="1"/>
  <c r="AV159" i="4"/>
  <c r="AW159" i="4" s="1"/>
  <c r="AV181" i="4"/>
  <c r="AW181" i="4" s="1"/>
  <c r="AV129" i="4"/>
  <c r="AW129" i="4" s="1"/>
  <c r="AV138" i="4"/>
  <c r="AW138" i="4" s="1"/>
  <c r="AV55" i="4"/>
  <c r="AW55" i="4" s="1"/>
  <c r="AV111" i="4"/>
  <c r="AW111" i="4" s="1"/>
  <c r="AV31" i="4"/>
  <c r="AW31" i="4" s="1"/>
  <c r="AV43" i="4"/>
  <c r="AW43" i="4" s="1"/>
  <c r="AV210" i="4"/>
  <c r="AW210" i="4" s="1"/>
  <c r="AV204" i="4"/>
  <c r="AW204" i="4" s="1"/>
  <c r="AV131" i="4"/>
  <c r="AW131" i="4" s="1"/>
  <c r="AV164" i="4"/>
  <c r="AW164" i="4" s="1"/>
  <c r="AV163" i="4"/>
  <c r="AW163" i="4" s="1"/>
  <c r="AV169" i="4"/>
  <c r="AW169" i="4" s="1"/>
  <c r="AV114" i="4"/>
  <c r="AW114" i="4" s="1"/>
  <c r="AV94" i="4"/>
  <c r="AW94" i="4" s="1"/>
  <c r="AV216" i="4"/>
  <c r="AW216" i="4" s="1"/>
  <c r="AV199" i="4"/>
  <c r="AW199" i="4" s="1"/>
  <c r="AV50" i="4"/>
  <c r="AW50" i="4" s="1"/>
  <c r="AV46" i="4"/>
  <c r="AW46" i="4" s="1"/>
  <c r="AV104" i="4"/>
  <c r="AW104" i="4" s="1"/>
  <c r="AV103" i="4"/>
  <c r="AW103" i="4" s="1"/>
  <c r="AV38" i="4"/>
  <c r="AW38" i="4" s="1"/>
  <c r="AV190" i="4"/>
  <c r="AW190" i="4" s="1"/>
  <c r="AV98" i="4"/>
  <c r="AW98" i="4" s="1"/>
  <c r="AV230" i="4"/>
  <c r="AW230" i="4" s="1"/>
  <c r="AV112" i="4"/>
  <c r="AW112" i="4" s="1"/>
  <c r="AV157" i="4"/>
  <c r="AW157" i="4" s="1"/>
  <c r="AV168" i="4"/>
  <c r="AW168" i="4" s="1"/>
  <c r="AV39" i="4"/>
  <c r="AW39" i="4" s="1"/>
  <c r="AV149" i="4"/>
  <c r="AW149" i="4" s="1"/>
  <c r="AV238" i="4"/>
  <c r="AW238" i="4" s="1"/>
  <c r="AV115" i="4"/>
  <c r="AW115" i="4" s="1"/>
  <c r="AV26" i="4"/>
  <c r="AW26" i="4" s="1"/>
  <c r="AV152" i="4"/>
  <c r="AW152" i="4" s="1"/>
  <c r="AV133" i="4"/>
  <c r="AW133" i="4" s="1"/>
  <c r="AV160" i="4"/>
  <c r="AW160" i="4" s="1"/>
  <c r="AV189" i="4"/>
  <c r="AW189" i="4" s="1"/>
  <c r="AV65" i="4"/>
  <c r="AW65" i="4" s="1"/>
  <c r="AV146" i="4"/>
  <c r="AW146" i="4" s="1"/>
  <c r="AV47" i="4"/>
  <c r="AW47" i="4" s="1"/>
  <c r="AV108" i="4"/>
  <c r="AW108" i="4" s="1"/>
  <c r="AV66" i="4"/>
  <c r="AW66" i="4" s="1"/>
  <c r="AV211" i="4"/>
  <c r="AW211" i="4" s="1"/>
  <c r="AV102" i="4"/>
  <c r="AW102" i="4" s="1"/>
  <c r="AV225" i="4"/>
  <c r="AW225" i="4" s="1"/>
  <c r="AV248" i="4"/>
  <c r="AW248" i="4" s="1"/>
  <c r="AV201" i="4"/>
  <c r="AW201" i="4" s="1"/>
  <c r="AV29" i="4"/>
  <c r="AW29" i="4" s="1"/>
  <c r="AV113" i="4"/>
  <c r="AW113" i="4" s="1"/>
  <c r="AV70" i="4"/>
  <c r="AW70" i="4" s="1"/>
  <c r="AV233" i="4"/>
  <c r="AW233" i="4" s="1"/>
  <c r="AV140" i="4"/>
  <c r="AW140" i="4" s="1"/>
  <c r="AV81" i="4"/>
  <c r="AW81" i="4" s="1"/>
  <c r="AV30" i="4"/>
  <c r="AW30" i="4" s="1"/>
  <c r="AV37" i="4"/>
  <c r="AW37" i="4" s="1"/>
  <c r="AV202" i="4"/>
  <c r="AW202" i="4" s="1"/>
  <c r="AV75" i="4"/>
  <c r="AW75" i="4" s="1"/>
  <c r="AV72" i="4"/>
  <c r="AW72" i="4" s="1"/>
  <c r="AV231" i="4"/>
  <c r="AW231" i="4" s="1"/>
  <c r="AV255" i="4"/>
  <c r="AW255" i="4" s="1"/>
  <c r="AV120" i="4"/>
  <c r="AW120" i="4" s="1"/>
  <c r="AV239" i="4"/>
  <c r="AW239" i="4" s="1"/>
  <c r="AV27" i="4"/>
  <c r="AW27" i="4" s="1"/>
  <c r="AV167" i="4"/>
  <c r="AW167" i="4" s="1"/>
  <c r="AV90" i="4"/>
  <c r="AW90" i="4" s="1"/>
  <c r="AV17" i="4"/>
  <c r="AW17" i="4" s="1"/>
  <c r="AV13" i="4"/>
  <c r="AW13" i="4" s="1"/>
  <c r="AV221" i="4"/>
  <c r="AW221" i="4" s="1"/>
  <c r="AV172" i="4"/>
  <c r="AW172" i="4" s="1"/>
  <c r="AV171" i="4"/>
  <c r="AW171" i="4" s="1"/>
  <c r="AV127" i="4"/>
  <c r="AW127" i="4" s="1"/>
  <c r="AV83" i="4"/>
  <c r="AW83" i="4" s="1"/>
  <c r="AV15" i="4"/>
  <c r="AW15" i="4" s="1"/>
  <c r="AV110" i="4"/>
  <c r="AW110" i="4" s="1"/>
  <c r="AV68" i="4"/>
  <c r="AW68" i="4" s="1"/>
  <c r="AV82" i="4"/>
  <c r="AW82" i="4" s="1"/>
  <c r="AV59" i="4"/>
  <c r="AW59" i="4" s="1"/>
  <c r="AV154" i="4"/>
  <c r="AW154" i="4" s="1"/>
  <c r="AV188" i="4"/>
  <c r="AW188" i="4" s="1"/>
  <c r="AV76" i="4"/>
  <c r="AW76" i="4" s="1"/>
  <c r="AV32" i="4"/>
  <c r="AW32" i="4" s="1"/>
  <c r="AV143" i="4"/>
  <c r="AW143" i="4" s="1"/>
  <c r="AV52" i="4"/>
  <c r="AW52" i="4" s="1"/>
  <c r="AV232" i="4"/>
  <c r="AW232" i="4" s="1"/>
  <c r="AV107" i="4"/>
  <c r="AW107" i="4" s="1"/>
  <c r="AV20" i="4"/>
  <c r="AW20" i="4" s="1"/>
  <c r="AV145" i="4"/>
  <c r="AW145" i="4" s="1"/>
  <c r="AV184" i="4"/>
  <c r="AW184" i="4" s="1"/>
  <c r="AV136" i="4"/>
  <c r="AW136" i="4" s="1"/>
  <c r="AV41" i="4"/>
  <c r="AW41" i="4" s="1"/>
  <c r="AV226" i="4"/>
  <c r="AW226" i="4" s="1"/>
  <c r="AV142" i="4"/>
  <c r="AW142" i="4" s="1"/>
  <c r="AV96" i="4"/>
  <c r="AW96" i="4" s="1"/>
  <c r="AV58" i="4"/>
  <c r="AW58" i="4" s="1"/>
  <c r="AV14" i="4"/>
  <c r="AW14" i="4" s="1"/>
  <c r="AV97" i="4"/>
  <c r="AW97" i="4" s="1"/>
  <c r="AV186" i="4"/>
  <c r="AW186" i="4" s="1"/>
  <c r="AV23" i="4"/>
  <c r="AW23" i="4" s="1"/>
  <c r="AV147" i="4"/>
  <c r="AW147" i="4" s="1"/>
  <c r="AV19" i="4"/>
  <c r="AW19" i="4" s="1"/>
  <c r="AV178" i="4"/>
  <c r="AW178" i="4" s="1"/>
  <c r="AV128" i="4"/>
  <c r="AW128" i="4" s="1"/>
  <c r="AV135" i="4"/>
  <c r="AW135" i="4" s="1"/>
  <c r="AV151" i="4"/>
  <c r="AW151" i="4" s="1"/>
  <c r="AV36" i="4"/>
  <c r="AW36" i="4" s="1"/>
  <c r="AV209" i="4"/>
  <c r="AW209" i="4" s="1"/>
  <c r="AV101" i="4"/>
  <c r="AW101" i="4" s="1"/>
  <c r="AV92" i="4"/>
  <c r="AW92" i="4" s="1"/>
  <c r="AV139" i="4"/>
  <c r="AW139" i="4" s="1"/>
  <c r="AV180" i="4"/>
  <c r="AW180" i="4" s="1"/>
  <c r="AV118" i="4"/>
  <c r="AW118" i="4" s="1"/>
  <c r="AV74" i="4"/>
  <c r="AW74" i="4" s="1"/>
  <c r="Y193" i="4"/>
  <c r="AQ193" i="4" s="1"/>
  <c r="AV193" i="4" s="1"/>
  <c r="AW193" i="4" s="1"/>
  <c r="Y227" i="4"/>
  <c r="AQ227" i="4" s="1"/>
  <c r="AV227" i="4" s="1"/>
  <c r="AW227" i="4" s="1"/>
  <c r="Y170" i="4"/>
  <c r="AQ170" i="4" s="1"/>
  <c r="AV170" i="4" s="1"/>
  <c r="AW170" i="4" s="1"/>
  <c r="Y12" i="4"/>
  <c r="AQ12" i="4" s="1"/>
  <c r="Y156" i="4"/>
  <c r="AQ156" i="4" s="1"/>
  <c r="AV156" i="4" s="1"/>
  <c r="AW156" i="4" s="1"/>
  <c r="AV12" i="4" l="1"/>
  <c r="Y183" i="4"/>
  <c r="AQ183" i="4" s="1"/>
  <c r="AV183" i="4" s="1"/>
  <c r="AW183" i="4" s="1"/>
  <c r="Y191" i="4"/>
  <c r="AQ191" i="4" s="1"/>
  <c r="AV191" i="4" s="1"/>
  <c r="AW191" i="4" s="1"/>
  <c r="Y137" i="4"/>
  <c r="AW12" i="4" l="1"/>
  <c r="AQ137" i="4"/>
  <c r="Y175" i="4"/>
  <c r="AQ175" i="4" s="1"/>
  <c r="AV175" i="4" s="1"/>
  <c r="AW175" i="4" s="1"/>
  <c r="Y260" i="4" l="1"/>
  <c r="B14" i="3" s="1"/>
  <c r="AQ260" i="4"/>
  <c r="E14" i="3" s="1"/>
  <c r="AV137" i="4"/>
  <c r="AV260" i="4" s="1"/>
  <c r="F14" i="3" s="1"/>
  <c r="F15" i="3" s="1"/>
  <c r="AW137" i="4" l="1"/>
  <c r="AW260" i="4" s="1"/>
  <c r="G14" i="3" s="1"/>
  <c r="G1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tc={C066D165-00CE-4703-93BD-8608450CA0A6}</author>
    <author>tc={EA5ECABF-FB85-4858-988C-22FF78E32395}</author>
  </authors>
  <commentList>
    <comment ref="K3" authorId="0" shapeId="0" xr:uid="{C066D165-00CE-4703-93BD-8608450CA0A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Flexibilité à 10% suite à votre accord</t>
      </text>
    </comment>
    <comment ref="D30" authorId="1" shapeId="0" xr:uid="{EA5ECABF-FB85-4858-988C-22FF78E3239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Les tarifs C3 sont en extinctions basculant en C2, de ce fait nous appliquons la tarification du C2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tc={CFA4E84C-22AA-4573-BA2F-079D29D6FE9F}</author>
  </authors>
  <commentList>
    <comment ref="L5" authorId="0" shapeId="0" xr:uid="{CFA4E84C-22AA-4573-BA2F-079D29D6FE9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Coefficient de sécurité à 0,99 comme indiqué dans BPU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tc={629BC41E-F114-449A-930A-70A92C9DD7D5}</author>
  </authors>
  <commentList>
    <comment ref="H4" authorId="0" shapeId="0" xr:uid="{629BC41E-F114-449A-930A-70A92C9DD7D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Suite à votre accord, flexibilité 10%</t>
      </text>
    </comment>
  </commentList>
</comments>
</file>

<file path=xl/sharedStrings.xml><?xml version="1.0" encoding="utf-8"?>
<sst xmlns="http://schemas.openxmlformats.org/spreadsheetml/2006/main" count="4564" uniqueCount="1384">
  <si>
    <t>Candidat</t>
  </si>
  <si>
    <t>Offre</t>
  </si>
  <si>
    <t>APPROVISONNEMENT ARENH</t>
  </si>
  <si>
    <t>Date début fourniture</t>
  </si>
  <si>
    <t>Date fin founiture</t>
  </si>
  <si>
    <t>Flexibilité (plus)</t>
  </si>
  <si>
    <t>Flexibilité (moins)</t>
  </si>
  <si>
    <t>Seules les cases jaunes doivent être renseignées par le fournisseur</t>
  </si>
  <si>
    <t xml:space="preserve"> BORDEREAU DE PRIX UNITAIRES</t>
  </si>
  <si>
    <t>Les montants sont a remplir sur le BPU ci-dessous, les calculs de DQE se font automatiquement</t>
  </si>
  <si>
    <t>Ces prix sont fixés pour la durée du marché subséquent</t>
  </si>
  <si>
    <t xml:space="preserve">Numéro de prix </t>
  </si>
  <si>
    <t xml:space="preserve">Tension d'Alimentation </t>
  </si>
  <si>
    <t xml:space="preserve">Segment </t>
  </si>
  <si>
    <t>Postes horosaisonniers</t>
  </si>
  <si>
    <t xml:space="preserve">Prix unitaire de fourniture année 2023 €/kWh HT </t>
  </si>
  <si>
    <t>Terme Fixe (€ HT/kWh)</t>
  </si>
  <si>
    <t>C4</t>
  </si>
  <si>
    <t>BT &gt; 36 kVA</t>
  </si>
  <si>
    <t>C3</t>
  </si>
  <si>
    <t>HTA &lt; 110 KVA</t>
  </si>
  <si>
    <t>C2</t>
  </si>
  <si>
    <t>HTA &gt; 110 KVA</t>
  </si>
  <si>
    <t>PRIX INDUITS PAR LE MECANISME DE CAPACITE</t>
  </si>
  <si>
    <t>AUTRES COÛTS</t>
  </si>
  <si>
    <t>Nom, Prénom et qualité du signataire (*)</t>
  </si>
  <si>
    <t>Lieu et date de signature</t>
  </si>
  <si>
    <t>Signature et Cachet de la société</t>
  </si>
  <si>
    <t>Fourniture certifiée par la garantie d'origine (CCTP)</t>
  </si>
  <si>
    <t>Surcoût  pour une fourniture certifiée par garantie d'origine à 50%</t>
  </si>
  <si>
    <t>Surcoût  pour une fourniture certifiée par garantie d'origine à 75%</t>
  </si>
  <si>
    <t>Surcoût  pour une fourniture certifiée par garantie d'origine à 100%</t>
  </si>
  <si>
    <t>Prix unitaire de fourniture [€/KWh], hors taxes</t>
  </si>
  <si>
    <t xml:space="preserve">Surcoût CEE en €/KWh </t>
  </si>
  <si>
    <t>Taux ARENH                                                                                                             (en cas d'approvisionnement indexé Arenh)</t>
  </si>
  <si>
    <t xml:space="preserve">(a)- Abonnement + Prix unitaire de fourniture </t>
  </si>
  <si>
    <t xml:space="preserve">(b)- Sans abonnement + Prix unitaire de fourniture </t>
  </si>
  <si>
    <t xml:space="preserve">(2) Ces prix seront réactualisés selon la formule définie dans le marché subséquent avec le prix de la capaciré de l'année de livraison </t>
  </si>
  <si>
    <t xml:space="preserve">(1) Structure de prix proposée peut être la suivante : </t>
  </si>
  <si>
    <t>GROUPEMENT DE COMMANDE USEDA                                                                                                                                                             Marché Subséquent 2023 sur la base de l'accord cadre 2020,2021,2022,2023</t>
  </si>
  <si>
    <t>Taux Arenh (%)</t>
  </si>
  <si>
    <r>
      <t>Conformément à l'article 8 du CCAP, les prix de fourniture en énergie électrique sont indiqués</t>
    </r>
    <r>
      <rPr>
        <b/>
        <sz val="10"/>
        <color theme="1"/>
        <rFont val="Calibri"/>
        <family val="2"/>
        <scheme val="minor"/>
      </rPr>
      <t xml:space="preserve"> hors tarifs d'acheminement, hors toutes taxes et contributions (TVA, CSPE,CTA, TCFE…) hors prix figurant dans le catalogue des prestations du GRD, hors frais de soutirage physique du RTE.</t>
    </r>
  </si>
  <si>
    <t>(3) Ce coefficient de sécurité est susceptible d'être révisé sur décision de RTE,</t>
  </si>
  <si>
    <t xml:space="preserve">PRIX </t>
  </si>
  <si>
    <r>
      <t xml:space="preserve">Dernier PREC connu pour la période de livraison </t>
    </r>
    <r>
      <rPr>
        <b/>
        <u/>
        <sz val="9"/>
        <color theme="0"/>
        <rFont val="Calibri"/>
        <family val="2"/>
        <scheme val="minor"/>
      </rPr>
      <t>23,89999 € / kWh</t>
    </r>
  </si>
  <si>
    <t xml:space="preserve">(*) le signataire doit avoir le pouvoir d'engager avec le montant totale, la personne qu'il représente </t>
  </si>
  <si>
    <t>ANNÉE 2023 - Lot n° 2</t>
  </si>
  <si>
    <t>Pointe</t>
  </si>
  <si>
    <t>HPH</t>
  </si>
  <si>
    <t>HCH</t>
  </si>
  <si>
    <t>HPE</t>
  </si>
  <si>
    <t>HCE</t>
  </si>
  <si>
    <t>DETAIL QUANTITATIF ET ESTIMATIF SUR LA DURÉE</t>
  </si>
  <si>
    <t>Année</t>
  </si>
  <si>
    <r>
      <t xml:space="preserve">Montant TOTAL
</t>
    </r>
    <r>
      <rPr>
        <sz val="12"/>
        <rFont val="Calibri"/>
        <family val="2"/>
        <scheme val="minor"/>
      </rPr>
      <t>Budget TVA inclus</t>
    </r>
  </si>
  <si>
    <t>TOTAL</t>
  </si>
  <si>
    <t>Coefficient de Sécurité</t>
  </si>
  <si>
    <t>Prix de capacité (PREC 2022)</t>
  </si>
  <si>
    <t xml:space="preserve">A titre informatif </t>
  </si>
  <si>
    <t xml:space="preserve">Informations payeur </t>
  </si>
  <si>
    <t xml:space="preserve">Numéro du PRM </t>
  </si>
  <si>
    <t xml:space="preserve">Nom du site </t>
  </si>
  <si>
    <t xml:space="preserve">Localisation du compteur </t>
  </si>
  <si>
    <t xml:space="preserve">Caractéristiques du compteur </t>
  </si>
  <si>
    <t xml:space="preserve">Consommations annuelles en kWh </t>
  </si>
  <si>
    <t>Taux ARENH (%)</t>
  </si>
  <si>
    <t xml:space="preserve">Mécanisme de capacité en€ HT </t>
  </si>
  <si>
    <t>Dispositif CEE</t>
  </si>
  <si>
    <t>TAXES ET CONTRIBUTIONS</t>
  </si>
  <si>
    <t>Coûts sur 12 mois</t>
  </si>
  <si>
    <t xml:space="preserve">SIREN </t>
  </si>
  <si>
    <t>Nom</t>
  </si>
  <si>
    <t>Adresse</t>
  </si>
  <si>
    <t>CP</t>
  </si>
  <si>
    <t>Ville</t>
  </si>
  <si>
    <t>rue</t>
  </si>
  <si>
    <t xml:space="preserve">Ville </t>
  </si>
  <si>
    <t xml:space="preserve">Puissance souscrite </t>
  </si>
  <si>
    <t>TOTAL / AN</t>
  </si>
  <si>
    <t xml:space="preserve">Prix de la capacité en € HT </t>
  </si>
  <si>
    <t xml:space="preserve">Coefficient Sécurité </t>
  </si>
  <si>
    <t xml:space="preserve">Coût TOTAL  capacité </t>
  </si>
  <si>
    <t>Prix CEE €/KwH</t>
  </si>
  <si>
    <t>Coût TOTAL</t>
  </si>
  <si>
    <t>CSPE</t>
  </si>
  <si>
    <t>CTA</t>
  </si>
  <si>
    <t>TCCFE</t>
  </si>
  <si>
    <t xml:space="preserve">TDCFE </t>
  </si>
  <si>
    <t xml:space="preserve">Coût hors TVA </t>
  </si>
  <si>
    <t>Coût TTC</t>
  </si>
  <si>
    <r>
      <rPr>
        <b/>
        <u/>
        <sz val="10"/>
        <color theme="1"/>
        <rFont val="Calibri"/>
        <family val="2"/>
        <scheme val="minor"/>
      </rPr>
      <t xml:space="preserve">Annexe n ° 2 </t>
    </r>
    <r>
      <rPr>
        <b/>
        <sz val="10"/>
        <color theme="1"/>
        <rFont val="Calibri"/>
        <family val="2"/>
        <scheme val="minor"/>
      </rPr>
      <t>: Détail Quantitatif Estimatif Lot n° 2</t>
    </r>
  </si>
  <si>
    <t>P.U de la fourniture en €/kWh</t>
  </si>
  <si>
    <t>SIRET</t>
  </si>
  <si>
    <t>Code site compte</t>
  </si>
  <si>
    <t>Code INSEE</t>
  </si>
  <si>
    <t>Niveau Compte</t>
  </si>
  <si>
    <t>SIRET bis</t>
  </si>
  <si>
    <t>260201710</t>
  </si>
  <si>
    <t>200072031</t>
  </si>
  <si>
    <t>240200634</t>
  </si>
  <si>
    <t>210206595</t>
  </si>
  <si>
    <t>280200015</t>
  </si>
  <si>
    <t>210205324</t>
  </si>
  <si>
    <t>210206348</t>
  </si>
  <si>
    <t>200071785</t>
  </si>
  <si>
    <t>210203675</t>
  </si>
  <si>
    <t>240200444</t>
  </si>
  <si>
    <t>200045979</t>
  </si>
  <si>
    <t>210200481</t>
  </si>
  <si>
    <t>210207312</t>
  </si>
  <si>
    <t>210205092</t>
  </si>
  <si>
    <t>250200474</t>
  </si>
  <si>
    <t>240200501</t>
  </si>
  <si>
    <t>220200026</t>
  </si>
  <si>
    <t>210200580</t>
  </si>
  <si>
    <t>250208931</t>
  </si>
  <si>
    <t>210206934</t>
  </si>
  <si>
    <t>250201811</t>
  </si>
  <si>
    <t>210201778</t>
  </si>
  <si>
    <t>210200069</t>
  </si>
  <si>
    <t>200085348</t>
  </si>
  <si>
    <t>200040426</t>
  </si>
  <si>
    <t>200036945</t>
  </si>
  <si>
    <t>200093854</t>
  </si>
  <si>
    <t>210202891</t>
  </si>
  <si>
    <t>210200374</t>
  </si>
  <si>
    <t>210207429</t>
  </si>
  <si>
    <t>260200225</t>
  </si>
  <si>
    <t>210204459</t>
  </si>
  <si>
    <t>200043495</t>
  </si>
  <si>
    <t>210204814</t>
  </si>
  <si>
    <t>210205258</t>
  </si>
  <si>
    <t>200071991</t>
  </si>
  <si>
    <t>210207627</t>
  </si>
  <si>
    <t>210201505</t>
  </si>
  <si>
    <t>210207262</t>
  </si>
  <si>
    <t>210200648</t>
  </si>
  <si>
    <t>210200564</t>
  </si>
  <si>
    <t>250208790</t>
  </si>
  <si>
    <t>210207197</t>
  </si>
  <si>
    <t>240200048</t>
  </si>
  <si>
    <t>210206439</t>
  </si>
  <si>
    <t>210200457</t>
  </si>
  <si>
    <t>210207833</t>
  </si>
  <si>
    <t>210200929</t>
  </si>
  <si>
    <t>210204681</t>
  </si>
  <si>
    <t>210203360</t>
  </si>
  <si>
    <t>210203006</t>
  </si>
  <si>
    <t>210204756</t>
  </si>
  <si>
    <t>210201737</t>
  </si>
  <si>
    <t>210205357</t>
  </si>
  <si>
    <t>210207742</t>
  </si>
  <si>
    <t>210203345</t>
  </si>
  <si>
    <t>210205738</t>
  </si>
  <si>
    <t>210202701</t>
  </si>
  <si>
    <t>210202024</t>
  </si>
  <si>
    <t>210201000</t>
  </si>
  <si>
    <t>210206751</t>
  </si>
  <si>
    <t>210205175</t>
  </si>
  <si>
    <t>210206652</t>
  </si>
  <si>
    <t>210204640</t>
  </si>
  <si>
    <t>210203618</t>
  </si>
  <si>
    <t>210202966</t>
  </si>
  <si>
    <t>210207296</t>
  </si>
  <si>
    <t>210208021</t>
  </si>
  <si>
    <t>210202750</t>
  </si>
  <si>
    <t>210207486</t>
  </si>
  <si>
    <t>210200259</t>
  </si>
  <si>
    <t>210208112</t>
  </si>
  <si>
    <t>210204608</t>
  </si>
  <si>
    <t>210201323</t>
  </si>
  <si>
    <t>210202792</t>
  </si>
  <si>
    <t>210205522</t>
  </si>
  <si>
    <t>210205571</t>
  </si>
  <si>
    <t>210200721</t>
  </si>
  <si>
    <t>210201281</t>
  </si>
  <si>
    <t>210208120</t>
  </si>
  <si>
    <t>210203204</t>
  </si>
  <si>
    <t>240200519</t>
  </si>
  <si>
    <t>200085280</t>
  </si>
  <si>
    <t>200071983</t>
  </si>
  <si>
    <t>210202008</t>
  </si>
  <si>
    <t>200006575</t>
  </si>
  <si>
    <t>22020002600015</t>
  </si>
  <si>
    <t>20009385400012</t>
  </si>
  <si>
    <t>21020289100011</t>
  </si>
  <si>
    <t>21020481400011</t>
  </si>
  <si>
    <t>21020336000016</t>
  </si>
  <si>
    <t>21020270100012</t>
  </si>
  <si>
    <t>21020275000019</t>
  </si>
  <si>
    <t>21020552200019</t>
  </si>
  <si>
    <t>20007198300015</t>
  </si>
  <si>
    <t>CHAUNY</t>
  </si>
  <si>
    <t>PLACE DE L HOTEL DE VILLE</t>
  </si>
  <si>
    <t>02300</t>
  </si>
  <si>
    <t>CA REGION  DE CHATEAU THIERRY</t>
  </si>
  <si>
    <t>2 AVENUE ERNEST COUVRECELLE</t>
  </si>
  <si>
    <t>02400</t>
  </si>
  <si>
    <t>ETAMPES SUR MARNE</t>
  </si>
  <si>
    <t>CC PORTES THIERACHE</t>
  </si>
  <si>
    <t>320 RUE DES VERSEAUX</t>
  </si>
  <si>
    <t>02360</t>
  </si>
  <si>
    <t>ROZOY SUR SERRE</t>
  </si>
  <si>
    <t>SAINT MICHEL</t>
  </si>
  <si>
    <t>8 PLACE ROCHEFORT</t>
  </si>
  <si>
    <t>02830</t>
  </si>
  <si>
    <t>ST MICHEL</t>
  </si>
  <si>
    <t>SDIS</t>
  </si>
  <si>
    <t>RUE WILLIAM HENRY WADDINGTON</t>
  </si>
  <si>
    <t>02007</t>
  </si>
  <si>
    <t>LAON CEDEX</t>
  </si>
  <si>
    <t>NOGENT L ARTAUD</t>
  </si>
  <si>
    <t>34 RUE ERNEST VALLEE</t>
  </si>
  <si>
    <t>02310</t>
  </si>
  <si>
    <t>ROUVROY</t>
  </si>
  <si>
    <t>2 RUE LOUIS PLANCHON</t>
  </si>
  <si>
    <t>02100</t>
  </si>
  <si>
    <t>CA CHAUNY TERGNIER LA FERE</t>
  </si>
  <si>
    <t>57 BOULEVARD GAMBETTA</t>
  </si>
  <si>
    <t>ITANCOURT</t>
  </si>
  <si>
    <t>5 RUE FERDINAND BUISSON</t>
  </si>
  <si>
    <t>02302</t>
  </si>
  <si>
    <t>CHAUNY CEDEX</t>
  </si>
  <si>
    <t>CC DE LA THIERACHE</t>
  </si>
  <si>
    <t>13 RUE DE L ARMISTICE</t>
  </si>
  <si>
    <t>02260</t>
  </si>
  <si>
    <t>LA CAPELLE</t>
  </si>
  <si>
    <t>USEDA ZAC CHAMP DU ROY</t>
  </si>
  <si>
    <t>CITE ADMINISTRATIVE</t>
  </si>
  <si>
    <t>02000</t>
  </si>
  <si>
    <t>LAON</t>
  </si>
  <si>
    <t>BARISIS-AUX-BOIS - MAIRIE</t>
  </si>
  <si>
    <t>PLACE DE LA MAIRIE</t>
  </si>
  <si>
    <t>02700</t>
  </si>
  <si>
    <t>BARISIS AUX BOIS</t>
  </si>
  <si>
    <t>VAILLY SUR AISNE</t>
  </si>
  <si>
    <t>12 PLACE EDOUARD HERRIOT</t>
  </si>
  <si>
    <t>02370</t>
  </si>
  <si>
    <t>MOY DE L AISNE</t>
  </si>
  <si>
    <t>7 RUE DU GENERAL LECLERC</t>
  </si>
  <si>
    <t>02610</t>
  </si>
  <si>
    <t>SI SCOLAIRE VALLEE  MARNE</t>
  </si>
  <si>
    <t>17 RUE DE LA MAIRIE</t>
  </si>
  <si>
    <t>02850</t>
  </si>
  <si>
    <t>COURTEMONT VARENNES</t>
  </si>
  <si>
    <t>CC DU VAL DE L AISNE</t>
  </si>
  <si>
    <t>20 TER RUE DE BOIS MORIN</t>
  </si>
  <si>
    <t>PRESLES ET BOVES</t>
  </si>
  <si>
    <t>DEPARTEMENT DE L AISNE</t>
  </si>
  <si>
    <t>2 RUE PAUL DOUMER</t>
  </si>
  <si>
    <t>BEAUTOR</t>
  </si>
  <si>
    <t>19 RUE DE TERGNIER</t>
  </si>
  <si>
    <t>02800</t>
  </si>
  <si>
    <t>SI GEST ECOLES POLE SCOL RURAL</t>
  </si>
  <si>
    <t>40 RUE DU GENERAL DE GAULLE</t>
  </si>
  <si>
    <t>02350</t>
  </si>
  <si>
    <t>PIERREPONT</t>
  </si>
  <si>
    <t>SISSONNE MAIRIE</t>
  </si>
  <si>
    <t>12 PLACE DE L HOTEL DE VILLE</t>
  </si>
  <si>
    <t>02150</t>
  </si>
  <si>
    <t>SISSONNE</t>
  </si>
  <si>
    <t>SYND ADDUCTION EAU OMIGNON</t>
  </si>
  <si>
    <t>02490</t>
  </si>
  <si>
    <t>VERMAND</t>
  </si>
  <si>
    <t>CHIVRES VAL</t>
  </si>
  <si>
    <t>PLACE LAMARTINE</t>
  </si>
  <si>
    <t>02880</t>
  </si>
  <si>
    <t>AISONVILLE ET BERNOVILLE</t>
  </si>
  <si>
    <t>RUE COUTURELLE</t>
  </si>
  <si>
    <t>02110</t>
  </si>
  <si>
    <t>SYNDDES EAUX DU SOISSONNAIS</t>
  </si>
  <si>
    <t>87 ALLEE DES PLATANES</t>
  </si>
  <si>
    <t>02200</t>
  </si>
  <si>
    <t>COURMELLES</t>
  </si>
  <si>
    <t>CC DU VAL DE L OISE</t>
  </si>
  <si>
    <t>1 ROUTE D ITANCOURT</t>
  </si>
  <si>
    <t>02240</t>
  </si>
  <si>
    <t>MEZIERES SUR OISE</t>
  </si>
  <si>
    <t>SYND SCOLAIRE SAINS RICHAUMONT</t>
  </si>
  <si>
    <t>RUE DE L ECOLE MATERNELLE</t>
  </si>
  <si>
    <t>02120</t>
  </si>
  <si>
    <t>SAINS RICHAUMONT</t>
  </si>
  <si>
    <t>SYNDICAT DES EAUX DU SOISSONNAIS ET DU</t>
  </si>
  <si>
    <t>COMMUNE DE LA FERTE MILON</t>
  </si>
  <si>
    <t>29 RUE DE LA CHAUSSEE</t>
  </si>
  <si>
    <t>02460</t>
  </si>
  <si>
    <t>LA FERTE MILON</t>
  </si>
  <si>
    <t>AULNOIS SOUS LAON</t>
  </si>
  <si>
    <t>1 RUE DU TOUR DE PLACE</t>
  </si>
  <si>
    <t>VAUX ANDIGNY - MAIRIE</t>
  </si>
  <si>
    <t>PLACE DU GENERAL DE GAULLE</t>
  </si>
  <si>
    <t>VAUX ANDIGNY</t>
  </si>
  <si>
    <t>MAISON DE RETRAITE DE CHARLY</t>
  </si>
  <si>
    <t>4B RUE DE L ECOLE</t>
  </si>
  <si>
    <t>CHARLY SUR MARNE</t>
  </si>
  <si>
    <t>MARLE</t>
  </si>
  <si>
    <t>1 PLACE FRANCOIS MITTERRAND</t>
  </si>
  <si>
    <t>02250</t>
  </si>
  <si>
    <t>CA PAYS LAON</t>
  </si>
  <si>
    <t>60 RUE DE CHAMBRY</t>
  </si>
  <si>
    <t>COMMUNE DE MONTESCOURT LIZEROLLES</t>
  </si>
  <si>
    <t>02440</t>
  </si>
  <si>
    <t>MONTESCOURT LIZEROLLES</t>
  </si>
  <si>
    <t>NEUVILLE LES DORENGT MAIRIE</t>
  </si>
  <si>
    <t>6 RUE DE VERDUN</t>
  </si>
  <si>
    <t>02450</t>
  </si>
  <si>
    <t>LA NEUVILLE LES DORENGT</t>
  </si>
  <si>
    <t>CC RETZ EN VALOIS</t>
  </si>
  <si>
    <t>9 AVENUE MARX DORMOY</t>
  </si>
  <si>
    <t>02600</t>
  </si>
  <si>
    <t>VILLERS COTTERETS</t>
  </si>
  <si>
    <t>VERVINS</t>
  </si>
  <si>
    <t>02140</t>
  </si>
  <si>
    <t>TUPIGNY MAIRIE</t>
  </si>
  <si>
    <t>12 RUE JACQUES FREMONT</t>
  </si>
  <si>
    <t>TUPIGNY</t>
  </si>
  <si>
    <t>BELLICOURT</t>
  </si>
  <si>
    <t>02420</t>
  </si>
  <si>
    <t>BEAUREVOIR</t>
  </si>
  <si>
    <t>VALOR AISNE SYND CHAMP DU ROY</t>
  </si>
  <si>
    <t>3 RUE MONTAIGNE</t>
  </si>
  <si>
    <t>TRAVECY MAIRIE</t>
  </si>
  <si>
    <t>25 RUE DU GENERAL LECLERC</t>
  </si>
  <si>
    <t>TRAVECY</t>
  </si>
  <si>
    <t>SIVOM BOHAIN FRESNOY</t>
  </si>
  <si>
    <t>LIEU DIT RIQUEVAL</t>
  </si>
  <si>
    <t>SAINS RICHAUMONT - MAIRIE</t>
  </si>
  <si>
    <t>1 PLACE DE L HOTEL DE VILLE</t>
  </si>
  <si>
    <t>BARENTON BUGNY MAIRIE</t>
  </si>
  <si>
    <t>2 RUE DU TILLE</t>
  </si>
  <si>
    <t>BARENTON BUGNY</t>
  </si>
  <si>
    <t>3 RUE DE L HOTEL DE VILLE</t>
  </si>
  <si>
    <t>BOHAIN EN VERMANDOIS</t>
  </si>
  <si>
    <t>1 PLACE DU GENERAL DE GAULLE</t>
  </si>
  <si>
    <t>MONCEAU LE NEUF ET FAUCOUZY</t>
  </si>
  <si>
    <t>39 RUE DE VERDUN</t>
  </si>
  <si>
    <t>02270</t>
  </si>
  <si>
    <t>COMMUNE DE GRICOURT</t>
  </si>
  <si>
    <t>6 PLACE JULES FERRY</t>
  </si>
  <si>
    <t>GRICOURT</t>
  </si>
  <si>
    <t>FONSOMME - MAIRIE</t>
  </si>
  <si>
    <t>GRAND PLACE</t>
  </si>
  <si>
    <t>FONSOMME</t>
  </si>
  <si>
    <t>MONTAIGU MAIRIE</t>
  </si>
  <si>
    <t>4 RUE DU PRIEURE</t>
  </si>
  <si>
    <t>02820</t>
  </si>
  <si>
    <t>MONTAIGU</t>
  </si>
  <si>
    <t>CHEZY SUR MARNE</t>
  </si>
  <si>
    <t>1 PLACE DU LIEUTENANT LEHOUCQ</t>
  </si>
  <si>
    <t>02570</t>
  </si>
  <si>
    <t>NOUVION EN THIERACHE</t>
  </si>
  <si>
    <t>02170</t>
  </si>
  <si>
    <t>LE NOUVION EN THIERACHE</t>
  </si>
  <si>
    <t>VIGNEUX HOCQUET</t>
  </si>
  <si>
    <t>2 RUE DES ECOLES</t>
  </si>
  <si>
    <t>02340</t>
  </si>
  <si>
    <t>GRANDLUP ET FAY MAIRIE</t>
  </si>
  <si>
    <t>1 GRANDE RUE</t>
  </si>
  <si>
    <t>GRANDLUP ET FAY</t>
  </si>
  <si>
    <t>PAVANT MAIRIE</t>
  </si>
  <si>
    <t>9 PLACE DU GENERAL DE GAULLE</t>
  </si>
  <si>
    <t>PAVANT</t>
  </si>
  <si>
    <t>COMMUNE D'ESSIGNY LE GRAND</t>
  </si>
  <si>
    <t>2 RUE SAINT SAULVE</t>
  </si>
  <si>
    <t>02690</t>
  </si>
  <si>
    <t>ESSIGNY LE GRAND</t>
  </si>
  <si>
    <t>COUCY LE CHATEAU AUFFRIQUE</t>
  </si>
  <si>
    <t>5 RUE CARRIER BELLEUSE</t>
  </si>
  <si>
    <t>02320</t>
  </si>
  <si>
    <t>ANIZY LE CHATEAU</t>
  </si>
  <si>
    <t>BOUE</t>
  </si>
  <si>
    <t>PLACE CHARLES DE GAULLE</t>
  </si>
  <si>
    <t>SAVY MAIRIE</t>
  </si>
  <si>
    <t>3 RUE DE LORRAINE</t>
  </si>
  <si>
    <t>ST QUENTIN</t>
  </si>
  <si>
    <t>NESLES LA MONTAGNE</t>
  </si>
  <si>
    <t>3 RUE JOLIOT CURIE</t>
  </si>
  <si>
    <t>SAINTE PREUVE - MAIRIE</t>
  </si>
  <si>
    <t>2 PLACE DE LA MAIRIE</t>
  </si>
  <si>
    <t>STE PREUVE</t>
  </si>
  <si>
    <t>MISSY SUR AISNE</t>
  </si>
  <si>
    <t>1 RUE ROCHECHOUART</t>
  </si>
  <si>
    <t>VILLE D HIRSON</t>
  </si>
  <si>
    <t>80 RUE CHARLES DE GAULLE</t>
  </si>
  <si>
    <t>02500</t>
  </si>
  <si>
    <t>HIRSON</t>
  </si>
  <si>
    <t>FLAVY LE MARTEL</t>
  </si>
  <si>
    <t>4 PLACE DU GENERAL DE GAULLE</t>
  </si>
  <si>
    <t>02520</t>
  </si>
  <si>
    <t>URVILLERS - SERVICE DES EAUX</t>
  </si>
  <si>
    <t>RUE CORNET D OR</t>
  </si>
  <si>
    <t>URVILLERS</t>
  </si>
  <si>
    <t>WASSIGNY</t>
  </si>
  <si>
    <t>2 PLACE DU DOCTEUR MARECHAL</t>
  </si>
  <si>
    <t>02630</t>
  </si>
  <si>
    <t>COMMUNE D'ETAMPES SUR MARNE</t>
  </si>
  <si>
    <t>VENDEUIL - SERVICE DES EAUX</t>
  </si>
  <si>
    <t>PLACE DU CHATEAU</t>
  </si>
  <si>
    <t>RIBEMONT</t>
  </si>
  <si>
    <t>ARTEMPS MAIRIE</t>
  </si>
  <si>
    <t>RUE DU CANAL</t>
  </si>
  <si>
    <t>02480</t>
  </si>
  <si>
    <t>ARTEMPS</t>
  </si>
  <si>
    <t>BRISSAY CHOIGNY MAIRIE</t>
  </si>
  <si>
    <t>42 GRANDE RUE</t>
  </si>
  <si>
    <t>BRISSAY CHOIGNY</t>
  </si>
  <si>
    <t>MEZIERES SUR OISE MAIRIE</t>
  </si>
  <si>
    <t>11 RUE DE L EGLISE</t>
  </si>
  <si>
    <t>CAUMONT MAIRIE</t>
  </si>
  <si>
    <t>1 RUE DE LA MAIRIE</t>
  </si>
  <si>
    <t>CAUMONT</t>
  </si>
  <si>
    <t>ETREILLERS</t>
  </si>
  <si>
    <t>AVENUE DU GENERAL DE GAULLE</t>
  </si>
  <si>
    <t>02590</t>
  </si>
  <si>
    <t>COMMUNE D'ORIGNY SAINTE BENOITE</t>
  </si>
  <si>
    <t>79 RUE PASTEUR</t>
  </si>
  <si>
    <t>02390</t>
  </si>
  <si>
    <t>ORIGNY STE BENOITE</t>
  </si>
  <si>
    <t>OULCHY LE CHATEAU MAIRIE</t>
  </si>
  <si>
    <t>10 RUE DE MAYENNE</t>
  </si>
  <si>
    <t>SOISSONS</t>
  </si>
  <si>
    <t>BERRY AU BAC SERV ASSAINISST</t>
  </si>
  <si>
    <t>PLACE DU MARECHAL LECLERC</t>
  </si>
  <si>
    <t>02190</t>
  </si>
  <si>
    <t>BERRY AU BAC</t>
  </si>
  <si>
    <t>34 RUE DU GENERAL DE GAULLE</t>
  </si>
  <si>
    <t>BRISSY HAMEGICOURT MAIRIE</t>
  </si>
  <si>
    <t>30 RUE SAINTE BENOITE</t>
  </si>
  <si>
    <t>GANDELU MAIRIE</t>
  </si>
  <si>
    <t>23B GRANDE RUE</t>
  </si>
  <si>
    <t>02810</t>
  </si>
  <si>
    <t>GANDELU</t>
  </si>
  <si>
    <t>CC CANTON D'OULCHY-LE-CHÂTEAU</t>
  </si>
  <si>
    <t>VILLENEUVE-SUR-AISNE - MAIRIE</t>
  </si>
  <si>
    <t>VILLENEUVE SUR AISNE</t>
  </si>
  <si>
    <t>CHATEAU THIERRY</t>
  </si>
  <si>
    <t>CC THIERACHE SAMBRE ET OISE</t>
  </si>
  <si>
    <t>469 RUE SADI CARNOT</t>
  </si>
  <si>
    <t>GUISE</t>
  </si>
  <si>
    <t>CORBENY MAIRIE</t>
  </si>
  <si>
    <t>10 RUE PIERRE CURTIL</t>
  </si>
  <si>
    <t>CORBENY</t>
  </si>
  <si>
    <t>SI POLE EDUCATIF VERMANDOIS</t>
  </si>
  <si>
    <t>41 AVENUE DU GENERAL DE GAULLE</t>
  </si>
  <si>
    <t>21020160400019</t>
  </si>
  <si>
    <t>20007203100129</t>
  </si>
  <si>
    <t>21020532400010</t>
  </si>
  <si>
    <t>20004597900016</t>
  </si>
  <si>
    <t>28020001500046</t>
  </si>
  <si>
    <t>28020001500152</t>
  </si>
  <si>
    <t>21020177800029</t>
  </si>
  <si>
    <t>28020001500145</t>
  </si>
  <si>
    <t>22020002600270</t>
  </si>
  <si>
    <t>22020002600437</t>
  </si>
  <si>
    <t>28020001500061</t>
  </si>
  <si>
    <t>26020171000019</t>
  </si>
  <si>
    <t>21020525800010</t>
  </si>
  <si>
    <t>21020693400015</t>
  </si>
  <si>
    <t>21020726200010</t>
  </si>
  <si>
    <t>21020064800017</t>
  </si>
  <si>
    <t>21020056400016</t>
  </si>
  <si>
    <t>21020719700018</t>
  </si>
  <si>
    <t>21020643900015</t>
  </si>
  <si>
    <t>21020045700013</t>
  </si>
  <si>
    <t>21020300600015</t>
  </si>
  <si>
    <t>21020475600014</t>
  </si>
  <si>
    <t>21020160400068</t>
  </si>
  <si>
    <t>21020173700017</t>
  </si>
  <si>
    <t>21020762700014</t>
  </si>
  <si>
    <t>21020296600011</t>
  </si>
  <si>
    <t>21020748600049</t>
  </si>
  <si>
    <t>21020811200016</t>
  </si>
  <si>
    <t>21020460800017</t>
  </si>
  <si>
    <t>21020132300016</t>
  </si>
  <si>
    <t>21020279200011</t>
  </si>
  <si>
    <t>21020072100038</t>
  </si>
  <si>
    <t>21020812000019</t>
  </si>
  <si>
    <t>24020051900058</t>
  </si>
  <si>
    <t>20004042600013</t>
  </si>
  <si>
    <t>21020200800046</t>
  </si>
  <si>
    <t>412T</t>
  </si>
  <si>
    <t>ST-ROZ</t>
  </si>
  <si>
    <t>ST-LMC</t>
  </si>
  <si>
    <t>COL</t>
  </si>
  <si>
    <t>AM</t>
  </si>
  <si>
    <t>ADM</t>
  </si>
  <si>
    <t>0105 ADM</t>
  </si>
  <si>
    <t>ARCHIVES</t>
  </si>
  <si>
    <t>0110 ADM</t>
  </si>
  <si>
    <t>0096 ADM</t>
  </si>
  <si>
    <t>0121 EDEF</t>
  </si>
  <si>
    <t>0002 ADM</t>
  </si>
  <si>
    <t>0101 EDEF</t>
  </si>
  <si>
    <t>0125 CAV</t>
  </si>
  <si>
    <t>0005 ADM</t>
  </si>
  <si>
    <t>IDC 041 40588</t>
  </si>
  <si>
    <t>1098 ADM</t>
  </si>
  <si>
    <t>321ME311MU</t>
  </si>
  <si>
    <t>91MA</t>
  </si>
  <si>
    <t>313CCT</t>
  </si>
  <si>
    <t>411S</t>
  </si>
  <si>
    <t>212</t>
  </si>
  <si>
    <t>020HV</t>
  </si>
  <si>
    <t>33SF</t>
  </si>
  <si>
    <t>95 E</t>
  </si>
  <si>
    <t>251</t>
  </si>
  <si>
    <t>02173</t>
  </si>
  <si>
    <t>02168</t>
  </si>
  <si>
    <t>02666</t>
  </si>
  <si>
    <t>02684</t>
  </si>
  <si>
    <t>02680</t>
  </si>
  <si>
    <t>02555</t>
  </si>
  <si>
    <t>02659</t>
  </si>
  <si>
    <t>02502</t>
  </si>
  <si>
    <t>02387</t>
  </si>
  <si>
    <t>02789</t>
  </si>
  <si>
    <t>02305</t>
  </si>
  <si>
    <t>02408</t>
  </si>
  <si>
    <t>02049</t>
  </si>
  <si>
    <t>02758</t>
  </si>
  <si>
    <t>02532</t>
  </si>
  <si>
    <t>02722</t>
  </si>
  <si>
    <t>02228</t>
  </si>
  <si>
    <t>02487</t>
  </si>
  <si>
    <t>02215</t>
  </si>
  <si>
    <t>02805</t>
  </si>
  <si>
    <t>02543</t>
  </si>
  <si>
    <t>02648</t>
  </si>
  <si>
    <t>02558</t>
  </si>
  <si>
    <t>02691</t>
  </si>
  <si>
    <t>02237</t>
  </si>
  <si>
    <t>02738</t>
  </si>
  <si>
    <t>02315</t>
  </si>
  <si>
    <t>02018</t>
  </si>
  <si>
    <t>02163</t>
  </si>
  <si>
    <t>02381</t>
  </si>
  <si>
    <t>02468</t>
  </si>
  <si>
    <t>02371</t>
  </si>
  <si>
    <t>02785</t>
  </si>
  <si>
    <t>02720</t>
  </si>
  <si>
    <t>02217</t>
  </si>
  <si>
    <t>02057</t>
  </si>
  <si>
    <t>02334</t>
  </si>
  <si>
    <t>02141</t>
  </si>
  <si>
    <t>02795</t>
  </si>
  <si>
    <t>02095</t>
  </si>
  <si>
    <t>02668</t>
  </si>
  <si>
    <t>02304</t>
  </si>
  <si>
    <t>02245</t>
  </si>
  <si>
    <t>02059</t>
  </si>
  <si>
    <t>02497</t>
  </si>
  <si>
    <t>02160</t>
  </si>
  <si>
    <t>02114</t>
  </si>
  <si>
    <t>02327</t>
  </si>
  <si>
    <t>02046</t>
  </si>
  <si>
    <t>02478</t>
  </si>
  <si>
    <t>02376</t>
  </si>
  <si>
    <t>02628</t>
  </si>
  <si>
    <t>02483</t>
  </si>
  <si>
    <t>02441</t>
  </si>
  <si>
    <t>02307</t>
  </si>
  <si>
    <t>02037</t>
  </si>
  <si>
    <t>02495</t>
  </si>
  <si>
    <t>02769</t>
  </si>
  <si>
    <t>02578</t>
  </si>
  <si>
    <t>02036</t>
  </si>
  <si>
    <t>02504</t>
  </si>
  <si>
    <t>02548</t>
  </si>
  <si>
    <t>02753</t>
  </si>
  <si>
    <t>02065</t>
  </si>
  <si>
    <t>02746</t>
  </si>
  <si>
    <t>02491</t>
  </si>
  <si>
    <t>02355</t>
  </si>
  <si>
    <t>02319</t>
  </si>
  <si>
    <t>02498</t>
  </si>
  <si>
    <t>02186</t>
  </si>
  <si>
    <t>02801</t>
  </si>
  <si>
    <t>02353</t>
  </si>
  <si>
    <t>02596</t>
  </si>
  <si>
    <t>02287</t>
  </si>
  <si>
    <t>02103</t>
  </si>
  <si>
    <t>02702</t>
  </si>
  <si>
    <t>02540</t>
  </si>
  <si>
    <t>02458</t>
  </si>
  <si>
    <t>02756</t>
  </si>
  <si>
    <t>02292</t>
  </si>
  <si>
    <t>02775</t>
  </si>
  <si>
    <t>02025</t>
  </si>
  <si>
    <t>02123</t>
  </si>
  <si>
    <t>02145</t>
  </si>
  <si>
    <t>02296</t>
  </si>
  <si>
    <t>02575</t>
  </si>
  <si>
    <t>02580</t>
  </si>
  <si>
    <t>02073</t>
  </si>
  <si>
    <t>02124</t>
  </si>
  <si>
    <t>02339</t>
  </si>
  <si>
    <t>02361</t>
  </si>
  <si>
    <t>02209</t>
  </si>
  <si>
    <t>02748</t>
  </si>
  <si>
    <t>PDS</t>
  </si>
  <si>
    <t>DE LA MAIRIE</t>
  </si>
  <si>
    <t>50 GRANDE RUE</t>
  </si>
  <si>
    <t>LA COUR DES PRES</t>
  </si>
  <si>
    <t>PLACE ROCHEFORT</t>
  </si>
  <si>
    <t>PLACE PAUL DOUMER</t>
  </si>
  <si>
    <t>02410</t>
  </si>
  <si>
    <t>ST GOBAIN</t>
  </si>
  <si>
    <t>14 B RUE DU CROCHET</t>
  </si>
  <si>
    <t>ROUTE DEPARTEMENTALE 1</t>
  </si>
  <si>
    <t>RUE DE MORCOURT</t>
  </si>
  <si>
    <t>RUE DE LA GARE</t>
  </si>
  <si>
    <t>MONTCORNET</t>
  </si>
  <si>
    <t>ZAC DE L UNIVERS</t>
  </si>
  <si>
    <t>ZAC NORD</t>
  </si>
  <si>
    <t>CHEMIN RURAL</t>
  </si>
  <si>
    <t>ROUTE D HIRSON</t>
  </si>
  <si>
    <t>RUE DU CHATEAU</t>
  </si>
  <si>
    <t>02130</t>
  </si>
  <si>
    <t>FERE EN TARDENOIS</t>
  </si>
  <si>
    <t>TURGOT</t>
  </si>
  <si>
    <t>BARISIS</t>
  </si>
  <si>
    <t>RUE DU BOSQUET</t>
  </si>
  <si>
    <t>AVENUE PAUL DOUMER</t>
  </si>
  <si>
    <t>RUE CONDORCET</t>
  </si>
  <si>
    <t>AVENUE DE COUCY</t>
  </si>
  <si>
    <t>4 RUE AMPERE</t>
  </si>
  <si>
    <t>Chemin rural Les Pères de Cardot</t>
  </si>
  <si>
    <t>105 RUE GENERAL GIRAUD</t>
  </si>
  <si>
    <t>CANTINE DU COLLEGE</t>
  </si>
  <si>
    <t>RUE WILFRIED LANOISELLE</t>
  </si>
  <si>
    <t>VILLENEUVE ST GERMAIN</t>
  </si>
  <si>
    <t>CEG</t>
  </si>
  <si>
    <t>02470</t>
  </si>
  <si>
    <t>NEUILLY ST FRONT</t>
  </si>
  <si>
    <t>RUE JULES BRUNEAU</t>
  </si>
  <si>
    <t>RUE DU 2EME REGIMENT DE DRAGONS</t>
  </si>
  <si>
    <t>A</t>
  </si>
  <si>
    <t>AVENUE PIERRE CHOQUART</t>
  </si>
  <si>
    <t>DE</t>
  </si>
  <si>
    <t>20 RUE NIO MASCITTI</t>
  </si>
  <si>
    <t>RUE HENRIETTE CABOT</t>
  </si>
  <si>
    <t>RUE ARMAND BRIMBEUF</t>
  </si>
  <si>
    <t>3 AVENUE DU GL DE GAULLE</t>
  </si>
  <si>
    <t>2 chemin du clos pinotte</t>
  </si>
  <si>
    <t>CRECY SUR SERRE</t>
  </si>
  <si>
    <t>PLACE DE WERTINGEN</t>
  </si>
  <si>
    <t>1 BD JEAN DE LA FONTAINE</t>
  </si>
  <si>
    <t>TERGNIER</t>
  </si>
  <si>
    <t>11 RUE GEORGES BRASSENS</t>
  </si>
  <si>
    <t>2 RUE DE METZ</t>
  </si>
  <si>
    <t>3, RUE JEAN ZAY</t>
  </si>
  <si>
    <t>BUDGET DEPARTEMENTAL CPTE 3001</t>
  </si>
  <si>
    <t>RUE DU STADE GARNIER</t>
  </si>
  <si>
    <t>RUE DES CORDELIERS</t>
  </si>
  <si>
    <t>RUE SALVADORE ALLENDE</t>
  </si>
  <si>
    <t>XXX</t>
  </si>
  <si>
    <t>RUE GERARD PHILIPPE</t>
  </si>
  <si>
    <t>02430</t>
  </si>
  <si>
    <t>GAUCHY</t>
  </si>
  <si>
    <t>24 RUE PAUL DOUCET</t>
  </si>
  <si>
    <t>60 RUE ERNEST RENAN</t>
  </si>
  <si>
    <t>3 RUE ALEXANDRE SERVAIN</t>
  </si>
  <si>
    <t>RUE DE CHAMPAGNE</t>
  </si>
  <si>
    <t>HARLY</t>
  </si>
  <si>
    <t>5 RUE ANDRE TERNYNCK</t>
  </si>
  <si>
    <t>COLLEGE</t>
  </si>
  <si>
    <t>RUE CHARLES DE GAULLE</t>
  </si>
  <si>
    <t>RUE DES VIEUX MOULINS</t>
  </si>
  <si>
    <t>5 CHEMIN DU VAL SERAIN</t>
  </si>
  <si>
    <t>02380</t>
  </si>
  <si>
    <t>BLD DE PRESLES</t>
  </si>
  <si>
    <t>RUE DE L INDUSTRIE</t>
  </si>
  <si>
    <t>RUE BOILEAU</t>
  </si>
  <si>
    <t>AVENUE DES BLANCHARDS</t>
  </si>
  <si>
    <t>22 RUE DES CHEVREUILS</t>
  </si>
  <si>
    <t>RUE ANDRE GUINET</t>
  </si>
  <si>
    <t>1 RUE PROUVAIS</t>
  </si>
  <si>
    <t>GUIGNICOURT</t>
  </si>
  <si>
    <t>RUE OLIVIER DEGUISE</t>
  </si>
  <si>
    <t>02230</t>
  </si>
  <si>
    <t>FRESNOY LE GRAND</t>
  </si>
  <si>
    <t>RUE NAMBOURG</t>
  </si>
  <si>
    <t>53 RUE DE FONTENOY</t>
  </si>
  <si>
    <t>02290</t>
  </si>
  <si>
    <t>VIC SUR AISNE</t>
  </si>
  <si>
    <t>7 AVENUE DU DOCTEUR MARCHAND</t>
  </si>
  <si>
    <t>RUE LEON BLUM</t>
  </si>
  <si>
    <t>18 BD SAVART</t>
  </si>
  <si>
    <t>6 RUE DE LA REPUBLIQUE</t>
  </si>
  <si>
    <t>14 RUE DU MARECHAL JUIN</t>
  </si>
  <si>
    <t>LA FERE</t>
  </si>
  <si>
    <t>RUE DU MARAIS</t>
  </si>
  <si>
    <t>CUFFIES</t>
  </si>
  <si>
    <t>RUE MAURICE BELLONTE</t>
  </si>
  <si>
    <t>RUE DU POINT DU JOUR</t>
  </si>
  <si>
    <t>RUE JEAN DE LA FONTAINE</t>
  </si>
  <si>
    <t>RUE DU RIEZ</t>
  </si>
  <si>
    <t>RUE DU MARECHAL FOCH</t>
  </si>
  <si>
    <t>ROUTE DE VERDILLY</t>
  </si>
  <si>
    <t>AVENUE DU MARECHAL FOCH</t>
  </si>
  <si>
    <t>2 RUE DE LA PISCINE</t>
  </si>
  <si>
    <t>CHAOURSE</t>
  </si>
  <si>
    <t>ROUTE DE LAON</t>
  </si>
  <si>
    <t>BRASLES</t>
  </si>
  <si>
    <t>STATION DE POMPAGE</t>
  </si>
  <si>
    <t>FORESTE</t>
  </si>
  <si>
    <t>RUE PIERRE GILLES DE GENNES</t>
  </si>
  <si>
    <t>CHEMIN DES BOUTS DE LA BARRE</t>
  </si>
  <si>
    <t>33 RUE DES VICTIMES DE COMPORTET</t>
  </si>
  <si>
    <t>MERLIEUX ET FOUQUEROLLES</t>
  </si>
  <si>
    <t>BOULEVARD JEAN BOUIN</t>
  </si>
  <si>
    <t>28 RUE FERNAND CHRIST</t>
  </si>
  <si>
    <t>POMPAGE AISONVILLE BERNOVILLE</t>
  </si>
  <si>
    <t>HAUTEVILLE</t>
  </si>
  <si>
    <t>PUISEUX EN RETZ</t>
  </si>
  <si>
    <t>PLACE GEORGES ET GASTON BRIGOT</t>
  </si>
  <si>
    <t>CHEMIN RURAL DIT DU NOYER</t>
  </si>
  <si>
    <t>LOUATRE</t>
  </si>
  <si>
    <t>12 ROUTE DE VILLERS COTTERET</t>
  </si>
  <si>
    <t>1 RUE DE CHAMBRY</t>
  </si>
  <si>
    <t>RUE DE LA HUREE</t>
  </si>
  <si>
    <t>ROUTE DEPARTEMENTALE 1043</t>
  </si>
  <si>
    <t>MONDREPUIS</t>
  </si>
  <si>
    <t>1 RUE DU PRESIDENT RENE COTY</t>
  </si>
  <si>
    <t>4 CHEMIN DES PONTS ET CHAUSSEES</t>
  </si>
  <si>
    <t>7 RUE DES FRANCS BOISIERS</t>
  </si>
  <si>
    <t>CENTRE DE SECOURS LE VERLY</t>
  </si>
  <si>
    <t>RUE DU VIEUX PORT</t>
  </si>
  <si>
    <t>CHEMIN DE LA CROIX</t>
  </si>
  <si>
    <t>RUE JEAN RACINE</t>
  </si>
  <si>
    <t>CHEMIN DE REGNICOURT</t>
  </si>
  <si>
    <t>RUE DU MOULIN</t>
  </si>
  <si>
    <t>ROUTE DE BOUE</t>
  </si>
  <si>
    <t>69 RUE ERNEST RENAN</t>
  </si>
  <si>
    <t>RUE WILLIAM HENRI WADDINGTON</t>
  </si>
  <si>
    <t>RUE ANDRE RIDDERS</t>
  </si>
  <si>
    <t>ROUTE DE BESNY</t>
  </si>
  <si>
    <t>RUE DE LA MAIRIE</t>
  </si>
  <si>
    <t>CHARLY</t>
  </si>
  <si>
    <t xml:space="preserve"> RUE DE LA PLAINE</t>
  </si>
  <si>
    <t>QUARTIER DROUOT</t>
  </si>
  <si>
    <t>10 RUE JEAN MONNET</t>
  </si>
  <si>
    <t>CHEMIN DES DAMES</t>
  </si>
  <si>
    <t>OULCHES LA VALLEE FOULON</t>
  </si>
  <si>
    <t>BD DU DOCTEUR CAMILLE GUERIN</t>
  </si>
  <si>
    <t>RUE RENE TOFFIN</t>
  </si>
  <si>
    <t>RUE DE MONTOLON</t>
  </si>
  <si>
    <t>6 PLACE DE WERTINGEN</t>
  </si>
  <si>
    <t>RUELLE CLASSON</t>
  </si>
  <si>
    <t>LIEU DIT LES USAGES</t>
  </si>
  <si>
    <t>02220</t>
  </si>
  <si>
    <t>AUGY</t>
  </si>
  <si>
    <t>AVENUE GAMBETTA</t>
  </si>
  <si>
    <t>39 AVENUE DE LA VICTOIRE</t>
  </si>
  <si>
    <t>SALLE POLYVALENTE</t>
  </si>
  <si>
    <t>RUE ALFRED JUNEAUX</t>
  </si>
  <si>
    <t>RUE GUILLAUME DUPRE</t>
  </si>
  <si>
    <t>IMPASSE DES BRELANDIERS</t>
  </si>
  <si>
    <t>RUE DU VIEUX CHATEAU</t>
  </si>
  <si>
    <t>RUE MARC L ESCARBOT</t>
  </si>
  <si>
    <t>ROUTE DE PAVANT</t>
  </si>
  <si>
    <t>RUE DE PONCHAUX</t>
  </si>
  <si>
    <t>ZONE INDUSTRIELLE DES ETOMELLES</t>
  </si>
  <si>
    <t>PLACE BOUZIER</t>
  </si>
  <si>
    <t>25 CHEMIN DU ROY</t>
  </si>
  <si>
    <t>PISCINE   ROUTE DE FRESNOY LE GRAND</t>
  </si>
  <si>
    <t>RUE DE LA PLEIADE</t>
  </si>
  <si>
    <t>ZONE DE LOISIRS</t>
  </si>
  <si>
    <t>ANCIEN TERRAIN DE LA SUCRERIE</t>
  </si>
  <si>
    <t>SERVICE DES EAUX</t>
  </si>
  <si>
    <t>MONCEAU LE NEUF FAUCOUZY</t>
  </si>
  <si>
    <t>PLACE DU MARCHE COUVERT</t>
  </si>
  <si>
    <t>FONSOMMES</t>
  </si>
  <si>
    <t>Z.A.C. UNIVERS</t>
  </si>
  <si>
    <t>RUE DU CIMETIERE</t>
  </si>
  <si>
    <t>AVENUE DU GENERAL LECLERC</t>
  </si>
  <si>
    <t>RUE D EURE ET LOIR</t>
  </si>
  <si>
    <t>CAMPING MUNICIPAL</t>
  </si>
  <si>
    <t>RUE GEO ANDRE</t>
  </si>
  <si>
    <t>PLACE DU LIEUTENANT LEHOUCQ</t>
  </si>
  <si>
    <t>SALLE DES FETES</t>
  </si>
  <si>
    <t>BOULEVARD DE BERGHEIM</t>
  </si>
  <si>
    <t>1 RUE DU GOUVERNEUR</t>
  </si>
  <si>
    <t>PLACE DE L'EGLISE</t>
  </si>
  <si>
    <t>STADE DE BOHAIN</t>
  </si>
  <si>
    <t>AVENUE DE NOUE</t>
  </si>
  <si>
    <t>ROUTE DE SEBONCOURT</t>
  </si>
  <si>
    <t>RUE DES ECOLES</t>
  </si>
  <si>
    <t>SAVY</t>
  </si>
  <si>
    <t>RUE GAMBETTA</t>
  </si>
  <si>
    <t>PLACE SOHIER</t>
  </si>
  <si>
    <t>RUE DU STADE</t>
  </si>
  <si>
    <t>8 RUE DES GRANDS JARDINS</t>
  </si>
  <si>
    <t>LIEU DIT HOTELLERIE BLANGY</t>
  </si>
  <si>
    <t>MAISON DE RETRAITE</t>
  </si>
  <si>
    <t>MARCHAIS EN BRIE</t>
  </si>
  <si>
    <t>FORAGE DE LA VALLEE DE MEZIERES</t>
  </si>
  <si>
    <t>HALL DES SPORTS</t>
  </si>
  <si>
    <t>BOULEVARD SAVART</t>
  </si>
  <si>
    <t>RUE SAINT JEAN</t>
  </si>
  <si>
    <t>VENDEUIL</t>
  </si>
  <si>
    <t>FAUBOURG DE LEUILLY</t>
  </si>
  <si>
    <t>RUE DU CANAL   SALLE POLYVALENTE</t>
  </si>
  <si>
    <t>PLACE</t>
  </si>
  <si>
    <t>RUE DE L EGLISE</t>
  </si>
  <si>
    <t>SALLE POLYVALENTE   PARC DE VILLETTE</t>
  </si>
  <si>
    <t>PARC DE LOISIRS</t>
  </si>
  <si>
    <t>RUE DU GENERAL LECLERC</t>
  </si>
  <si>
    <t>RUE DU SERGENT FAGLAIN</t>
  </si>
  <si>
    <t>02210</t>
  </si>
  <si>
    <t>OULCHY LE CHATEAU</t>
  </si>
  <si>
    <t>CHEMIN DU MOULIN</t>
  </si>
  <si>
    <t>CHAMP DE FOIRE</t>
  </si>
  <si>
    <t>SALLE DES FETES JC ABRASSART</t>
  </si>
  <si>
    <t>BRISSY HAMEGICOURT</t>
  </si>
  <si>
    <t>SALLE DES FETES 7 CHEMIN DU JEU D'ARC</t>
  </si>
  <si>
    <t>RUE DU GENERAL MAUNOURY</t>
  </si>
  <si>
    <t>74 BD DE BERGHEIM</t>
  </si>
  <si>
    <t>IMPASSE DU LYCEE</t>
  </si>
  <si>
    <t>1 RUE JULES FERRY</t>
  </si>
  <si>
    <t>37-39 ROUTE DE BRUNELLE</t>
  </si>
  <si>
    <t>BRAINE</t>
  </si>
  <si>
    <t>15 RUE DE GUISE</t>
  </si>
  <si>
    <t>D 310</t>
  </si>
  <si>
    <t>2 RUE DU COLLEGE</t>
  </si>
  <si>
    <t>02330</t>
  </si>
  <si>
    <t>CONDE EN BRIE</t>
  </si>
  <si>
    <t>RUE DU COLLEGE</t>
  </si>
  <si>
    <t>17 RUE POTEL</t>
  </si>
  <si>
    <t>RUE JEANNE PORREAUX</t>
  </si>
  <si>
    <t>AVENUE DE MONTMIRAIL</t>
  </si>
  <si>
    <t>PLACE DU DOCTEUR MOUFLIER</t>
  </si>
  <si>
    <t>CR N° 6</t>
  </si>
  <si>
    <t>ROUTE DE CHEVENNES</t>
  </si>
  <si>
    <t>461 RUE SADI CARNOT</t>
  </si>
  <si>
    <t>CHEMIN RURAL N9</t>
  </si>
  <si>
    <t>TRELOU SUR MARNE</t>
  </si>
  <si>
    <t>21  ALLEE DEUTSCH DE LA MEURTHE</t>
  </si>
  <si>
    <t>RUE PIERRE CURIE</t>
  </si>
  <si>
    <t>AVENUE MARX DORMOY</t>
  </si>
  <si>
    <t>ROUTE D ITANCOURT</t>
  </si>
  <si>
    <t>CHAUSSEE BRUNEHAUT</t>
  </si>
  <si>
    <t>CHEMIN DE LA MARNIERE</t>
  </si>
  <si>
    <t>CHEMIN RURAL DE ROULY</t>
  </si>
  <si>
    <t>CHEMIN DE LA MORTE EAU</t>
  </si>
  <si>
    <t>RUE DE LA TOUR</t>
  </si>
  <si>
    <t>35 AVENUE DU GENERAL DE GAULLE</t>
  </si>
  <si>
    <t>COMPLEXE SPORTIF</t>
  </si>
  <si>
    <t>AIRE ACCEUIL DES GENS DU VOYAGE</t>
  </si>
  <si>
    <t>STATION ÉPURATION ROZOY SUR SERR</t>
  </si>
  <si>
    <t>CPI ST GOBAIN</t>
  </si>
  <si>
    <t>COMMUNE DE NOGENT L ARTAUD</t>
  </si>
  <si>
    <t>VAL SECRET</t>
  </si>
  <si>
    <t>STATION ÉPURATION MONTCORNET</t>
  </si>
  <si>
    <t>CSP CHAUNY</t>
  </si>
  <si>
    <t>INNOVALIS</t>
  </si>
  <si>
    <t>SALLE DE SPORT</t>
  </si>
  <si>
    <t>PEPINIERE D ENTREPRISES</t>
  </si>
  <si>
    <t>STADE DE FOOT DE FERE EN TARDENO</t>
  </si>
  <si>
    <t>SIEGE USEDA</t>
  </si>
  <si>
    <t>ECOLE PRIMAIRE</t>
  </si>
  <si>
    <t>VESTIAIRE TERRAIN FOOT</t>
  </si>
  <si>
    <t>SALLE CULTURELLE</t>
  </si>
  <si>
    <t>STADE</t>
  </si>
  <si>
    <t>CSP SOISSONS</t>
  </si>
  <si>
    <t>SYNDICAT INTERCOMMUNAL SCOLAIRE</t>
  </si>
  <si>
    <t>DDSIS LOGISTIQUE ET ATELIER</t>
  </si>
  <si>
    <t>STATION D'EPURATION</t>
  </si>
  <si>
    <t>WASSIGNY COLLÈGE</t>
  </si>
  <si>
    <t>CORBENY LEOPOLD SENGHOR</t>
  </si>
  <si>
    <t>VILLENEUVE ST GERMAIN LOUISE MIC</t>
  </si>
  <si>
    <t>NEUILLY ST FRONT JOSEPH BOURY</t>
  </si>
  <si>
    <t>VAILLY SUR AISNE ALAN SEEGER</t>
  </si>
  <si>
    <t>LAON MERMOZ</t>
  </si>
  <si>
    <t>RIBEMONT CONDORCET</t>
  </si>
  <si>
    <t>LE NOUVION COLBERT QUENTIN</t>
  </si>
  <si>
    <t>SAINT QUENTIN MARTHE LEFEVRE</t>
  </si>
  <si>
    <t>MOY DE L AISNE SUZANNE DEUTSCH D</t>
  </si>
  <si>
    <t>VILLERS COTTERETS MAX DUSSUCHAL</t>
  </si>
  <si>
    <t>SAINT QUENTIN GABRIEL HANOTAUX</t>
  </si>
  <si>
    <t>LAON SITE BRIMBEUF DVD</t>
  </si>
  <si>
    <t>SAINT GOBAIN DE LA CHESNOYE</t>
  </si>
  <si>
    <t>CRECY SUR SERRE CHARLES BRAZIER</t>
  </si>
  <si>
    <t>FERE EN TARDENOIS ANNE DE MONTMO</t>
  </si>
  <si>
    <t>TERGNIER JOLIOT CURIE</t>
  </si>
  <si>
    <t>FLAVY LE MARTEL JACQUES PREVERT</t>
  </si>
  <si>
    <t>SAINT QUENTIN LA RAMEE</t>
  </si>
  <si>
    <t>ANIZY LE CHATEAU LOUIS SANDRAS</t>
  </si>
  <si>
    <t>LAON HOTEL DU DEPARTEMENT</t>
  </si>
  <si>
    <t>CHARLY SUR MARNE FRANCOIS TRUFFA</t>
  </si>
  <si>
    <t>SOISSONS SAINT JUST</t>
  </si>
  <si>
    <t>HIRSON GEORGES COBAST</t>
  </si>
  <si>
    <t>MONTCORNET CENTRE D EXPLOITATION</t>
  </si>
  <si>
    <t>MONTCORNET LE RUISSEAU</t>
  </si>
  <si>
    <t>GAUCHY PAUL ELUARD</t>
  </si>
  <si>
    <t>CHATEAU THIERRY JEAN RACINE</t>
  </si>
  <si>
    <t>CHAUNY JACQUES CARTIER</t>
  </si>
  <si>
    <t>MARLE JACQUES PREVERT</t>
  </si>
  <si>
    <t>HARLY ANNE FRANK</t>
  </si>
  <si>
    <t>CHAUNY VICTOR HUGO</t>
  </si>
  <si>
    <t>VERMAND MARCEL PAGNOL</t>
  </si>
  <si>
    <t>SISSONNE FROELICHER</t>
  </si>
  <si>
    <t>COUCY LE CHATEAU LEON DROUSSENT</t>
  </si>
  <si>
    <t>SOISSONS GERARD PHILIPPE</t>
  </si>
  <si>
    <t>BEAUREVOIR JOSQUIN DES PRES</t>
  </si>
  <si>
    <t>SAINT QUENTIN MONTAIGNE</t>
  </si>
  <si>
    <t>CHATEAU THIERRY JEAN ROSTAND</t>
  </si>
  <si>
    <t>VILLERS COTTERETS FRANCOIS 1ER</t>
  </si>
  <si>
    <t>VERVINS CONDORCET</t>
  </si>
  <si>
    <t>VILLENEUVE SUR AISNE ALEXANDRE D</t>
  </si>
  <si>
    <t>FRESNOY LE GRAND VILLARD DE HONN</t>
  </si>
  <si>
    <t>LA CAPELLE PIERRE SELLIER</t>
  </si>
  <si>
    <t>VIC SUR AISNE LA FEUILLADE</t>
  </si>
  <si>
    <t>SOISSONS LAMARTINE</t>
  </si>
  <si>
    <t>LAON CHARLEMAGNE</t>
  </si>
  <si>
    <t>SAINT MICHEL CESAR SAVART</t>
  </si>
  <si>
    <t>BOHAIN EN VERMANDOIS HENRI MATIS</t>
  </si>
  <si>
    <t>SAINS RICHAUMONT QUENTIN DE LA T</t>
  </si>
  <si>
    <t>LA FERE MARIE DE LUXEMBOURG</t>
  </si>
  <si>
    <t>CUFFIES MAURICE WAJFELSNER</t>
  </si>
  <si>
    <t>SAINT QUENTIN JEAN MOULIN</t>
  </si>
  <si>
    <t>ROZOY SUR SERRE JULES FERRY</t>
  </si>
  <si>
    <t>SALLE POLYVALENTE PJ</t>
  </si>
  <si>
    <t>SI GESTION DES ECOLES</t>
  </si>
  <si>
    <t>LAON PARC FOCH</t>
  </si>
  <si>
    <t>SMA TERRE ENFANCE CRECHE</t>
  </si>
  <si>
    <t>LAON CABA PPP</t>
  </si>
  <si>
    <t>PISCINE INTERCOMMUNALE</t>
  </si>
  <si>
    <t>ESPACE CULTUREL</t>
  </si>
  <si>
    <t>CSP CHÂTEAU THIERRY</t>
  </si>
  <si>
    <t>STATION FORESTE</t>
  </si>
  <si>
    <t>GROUPE SCOLAIRE</t>
  </si>
  <si>
    <t>MERLIEUX ET FOUQUEROLLES CPIE</t>
  </si>
  <si>
    <t>CSP ST QUENTIN</t>
  </si>
  <si>
    <t>LAON DIPAS ET EX ARCHIVES</t>
  </si>
  <si>
    <t>STATION VERMAND</t>
  </si>
  <si>
    <t>PRODUCTION DE PUIZEUX EN RETZ</t>
  </si>
  <si>
    <t>ESPACE REMOND COMMUN</t>
  </si>
  <si>
    <t>CC VAL DE L OISE</t>
  </si>
  <si>
    <t>POMPAGE DU NADON</t>
  </si>
  <si>
    <t>FAUBOURG</t>
  </si>
  <si>
    <t>MEDIATHEQUE CANTINE</t>
  </si>
  <si>
    <t>CSP LAON</t>
  </si>
  <si>
    <t>MONDREPUIS CENTRE MATERNEL DE MO</t>
  </si>
  <si>
    <t>SOISSONS GARAGE DEPARTEMENTAL</t>
  </si>
  <si>
    <t>SAINT QUENTIN GARAGE DEPARTEMENT</t>
  </si>
  <si>
    <t>SOISSONS UTAS</t>
  </si>
  <si>
    <t>CS LA FERE</t>
  </si>
  <si>
    <t>BASSIN D ORAGE</t>
  </si>
  <si>
    <t>ESPACE LOUVROY</t>
  </si>
  <si>
    <t>NOUVELLE STEP LE NOUVION</t>
  </si>
  <si>
    <t>ESPACE SENIORS</t>
  </si>
  <si>
    <t>DIRECTION</t>
  </si>
  <si>
    <t>CCASMAIRIE</t>
  </si>
  <si>
    <t>BSR DU NOUVION EN THIERACHE</t>
  </si>
  <si>
    <t>LAON EDEF RTE DE BESNY</t>
  </si>
  <si>
    <t>STATION D'ÉPURATION BAAP</t>
  </si>
  <si>
    <t>LA FERE UTAS</t>
  </si>
  <si>
    <t>HÔTEL DES FORMATIONS</t>
  </si>
  <si>
    <t>OULCHES LA VALLEE CAVERNE DU DRA</t>
  </si>
  <si>
    <t>SAINT QUENTIN UTAS</t>
  </si>
  <si>
    <t>BATIMENT COMMUNAL</t>
  </si>
  <si>
    <t>SALLE</t>
  </si>
  <si>
    <t>HALL DES SPORTS DE FERE EN TARDE</t>
  </si>
  <si>
    <t>CONSERVATOIRE MUSIQUE ET DANSE</t>
  </si>
  <si>
    <t>LAON ANCIEN SDIS</t>
  </si>
  <si>
    <t>FOYER CULTUREL</t>
  </si>
  <si>
    <t>PISCINE</t>
  </si>
  <si>
    <t>FORT DE CONDE</t>
  </si>
  <si>
    <t>STADE HONNEUR</t>
  </si>
  <si>
    <t>ECOLE MATERNELLE</t>
  </si>
  <si>
    <t>CANTINE SCOLAIRE</t>
  </si>
  <si>
    <t>GYMNASE REGIONAL</t>
  </si>
  <si>
    <t>CAMPING 1030</t>
  </si>
  <si>
    <t>MAIRIE ET ECOLE</t>
  </si>
  <si>
    <t>LOCAL ASSOCIATIF</t>
  </si>
  <si>
    <t>CENTRE DE TRAITEMENT VILLENEUV</t>
  </si>
  <si>
    <t>MEDIATHEQUE</t>
  </si>
  <si>
    <t>MAIRIE DE TRAVECY</t>
  </si>
  <si>
    <t>SALLE RUE DU STADE</t>
  </si>
  <si>
    <t>SERVICES TECHNIQUES</t>
  </si>
  <si>
    <t>MAIRIE</t>
  </si>
  <si>
    <t>MARCHE COUVERT</t>
  </si>
  <si>
    <t>CENTRE CULTUREL</t>
  </si>
  <si>
    <t>ATELIERS MUNICIPAUX</t>
  </si>
  <si>
    <t>PARC JONCOURT</t>
  </si>
  <si>
    <t>CAMPING</t>
  </si>
  <si>
    <t>SALLES HAMART COMPLEXE</t>
  </si>
  <si>
    <t>ESPACE PIERRE ESCHARD</t>
  </si>
  <si>
    <t>SALLE ML LABOURET</t>
  </si>
  <si>
    <t>GYMNASE GATINEAU</t>
  </si>
  <si>
    <t>SALLE DES FÊTES</t>
  </si>
  <si>
    <t>SALLE JEAN BOUIN</t>
  </si>
  <si>
    <t>GYMNASE PLAINE DE NOUE</t>
  </si>
  <si>
    <t>SALLE YVAN ROJO</t>
  </si>
  <si>
    <t>STATION POMPAGE</t>
  </si>
  <si>
    <t>HOTEL DE VILLE</t>
  </si>
  <si>
    <t>MAISON DU TEMPS LIBRE</t>
  </si>
  <si>
    <t>MAIRIE DE MISSY SUR AISNE</t>
  </si>
  <si>
    <t>ECOLE</t>
  </si>
  <si>
    <t>HOSTELLERIE DE BLANGY</t>
  </si>
  <si>
    <t>MAIRIE SALLE POLYVALENTE</t>
  </si>
  <si>
    <t>EHPAD MARCHAIS EN BRIE</t>
  </si>
  <si>
    <t>ILLETTES 3010</t>
  </si>
  <si>
    <t>SALLE DES SPORTS</t>
  </si>
  <si>
    <t>ABBAYE DE SAINTMICHEL</t>
  </si>
  <si>
    <t>CHÂTEAU D EAU</t>
  </si>
  <si>
    <t>GYMNASE THIBAUT</t>
  </si>
  <si>
    <t>CENTRE DE TRAITEMENT LAON FA</t>
  </si>
  <si>
    <t>MAIRIE D ARTEMPS</t>
  </si>
  <si>
    <t>MAIRIE DE CAUMONT</t>
  </si>
  <si>
    <t>CANTINE</t>
  </si>
  <si>
    <t>STADE MUNICIPAL</t>
  </si>
  <si>
    <t>STATION D'ÉPURATION BERRYAUBAC</t>
  </si>
  <si>
    <t>MAIRIE DE LA CAPELLE</t>
  </si>
  <si>
    <t>BORNE 022019013702795A</t>
  </si>
  <si>
    <t>BORNE 022019013602810A</t>
  </si>
  <si>
    <t>LOCAL COMMUNAL</t>
  </si>
  <si>
    <t>GYMNASE</t>
  </si>
  <si>
    <t>GUISE CAMILLE DESMOULINS</t>
  </si>
  <si>
    <t>BRAINE PIERRE ET MARIE CURIE</t>
  </si>
  <si>
    <t>HIRSON UTAS</t>
  </si>
  <si>
    <t>CONDE EN BRIE DE LA FAYE</t>
  </si>
  <si>
    <t>LA S@INE</t>
  </si>
  <si>
    <t>CC CANTON OULCHY LE CHÂTEAU</t>
  </si>
  <si>
    <t>STADE RENE MASCLAUX</t>
  </si>
  <si>
    <t>AIGUILLAGE</t>
  </si>
  <si>
    <t>FONTAINE BORNES</t>
  </si>
  <si>
    <t>STEP GUIGNICOURT</t>
  </si>
  <si>
    <t>POLE SCOLAIRE RIMBAUDPAUL FORT</t>
  </si>
  <si>
    <t>STATION D EPURATION SAINS RICHAU</t>
  </si>
  <si>
    <t>SIEGE SOCIAL CCTSO</t>
  </si>
  <si>
    <t>EHPAD TRELOU</t>
  </si>
  <si>
    <t>MAISON DE SANTE</t>
  </si>
  <si>
    <t>SALLE LE ROYAL</t>
  </si>
  <si>
    <t>RESTAURANT DONATELLO</t>
  </si>
  <si>
    <t>COMM DE COMMUNES VAL DE L'OISE</t>
  </si>
  <si>
    <t>LAON DESC DATEDD</t>
  </si>
  <si>
    <t>CENTRE DE TRANSFERT TERGNIER</t>
  </si>
  <si>
    <t>CENTRE DE TRAITEMENT URVILLERS</t>
  </si>
  <si>
    <t>STATION EPURATION</t>
  </si>
  <si>
    <t>STATION EPURATION DE BOUE</t>
  </si>
  <si>
    <t>CS BEAUREVOIR</t>
  </si>
  <si>
    <t>SI POLE EDUCATIF PRIMAIRE VERMAN</t>
  </si>
  <si>
    <t>30000410596712</t>
  </si>
  <si>
    <t>30000410822851</t>
  </si>
  <si>
    <t>30000410851432</t>
  </si>
  <si>
    <t>30000410852008</t>
  </si>
  <si>
    <t>30000410850867</t>
  </si>
  <si>
    <t>30000410856374</t>
  </si>
  <si>
    <t>50045405945504</t>
  </si>
  <si>
    <t>30000410864586</t>
  </si>
  <si>
    <t>30000410867504</t>
  </si>
  <si>
    <t>30000410872574</t>
  </si>
  <si>
    <t>30000410869855</t>
  </si>
  <si>
    <t>30000410797744</t>
  </si>
  <si>
    <t>30000410843556</t>
  </si>
  <si>
    <t>30000410843444</t>
  </si>
  <si>
    <t>30000410890139</t>
  </si>
  <si>
    <t>30000410526970</t>
  </si>
  <si>
    <t>30000410887194</t>
  </si>
  <si>
    <t>30000410887308</t>
  </si>
  <si>
    <t>50065666428906</t>
  </si>
  <si>
    <t>30000410636663</t>
  </si>
  <si>
    <t>50042944806947</t>
  </si>
  <si>
    <t>30000410898212</t>
  </si>
  <si>
    <t>50012555127389</t>
  </si>
  <si>
    <t>30000410179022</t>
  </si>
  <si>
    <t>30000410625647</t>
  </si>
  <si>
    <t>50006367575307</t>
  </si>
  <si>
    <t>30000410053268</t>
  </si>
  <si>
    <t>30000410882252</t>
  </si>
  <si>
    <t>30000410870559</t>
  </si>
  <si>
    <t>30000410436319</t>
  </si>
  <si>
    <t>30000410186110</t>
  </si>
  <si>
    <t>30000410287350</t>
  </si>
  <si>
    <t>30000410252162</t>
  </si>
  <si>
    <t>50009696082970</t>
  </si>
  <si>
    <t>30000410278248</t>
  </si>
  <si>
    <t>50068705594790</t>
  </si>
  <si>
    <t>30000410514177</t>
  </si>
  <si>
    <t>30000410262176</t>
  </si>
  <si>
    <t>30000410227848</t>
  </si>
  <si>
    <t>30000410225058</t>
  </si>
  <si>
    <t>30000410543195</t>
  </si>
  <si>
    <t>30000410389380</t>
  </si>
  <si>
    <t>30000410083187</t>
  </si>
  <si>
    <t>30000410134605</t>
  </si>
  <si>
    <t>30000410403360</t>
  </si>
  <si>
    <t>30000410520251</t>
  </si>
  <si>
    <t>30000410372206</t>
  </si>
  <si>
    <t>30000410112449</t>
  </si>
  <si>
    <t>30000410598402</t>
  </si>
  <si>
    <t>30000410156851</t>
  </si>
  <si>
    <t>30000410298041</t>
  </si>
  <si>
    <t>30000410335739</t>
  </si>
  <si>
    <t>30000410291633</t>
  </si>
  <si>
    <t>30000410882140</t>
  </si>
  <si>
    <t>30000410452181</t>
  </si>
  <si>
    <t>30000410625311</t>
  </si>
  <si>
    <t>50052642204829</t>
  </si>
  <si>
    <t>50002135565510</t>
  </si>
  <si>
    <t>30000410436868</t>
  </si>
  <si>
    <t>30000410786065</t>
  </si>
  <si>
    <t>30000410882364</t>
  </si>
  <si>
    <t>50075397964527</t>
  </si>
  <si>
    <t>30000410747706</t>
  </si>
  <si>
    <t>30000410477254</t>
  </si>
  <si>
    <t>30000410093528</t>
  </si>
  <si>
    <t>50038060772799</t>
  </si>
  <si>
    <t>30000410882039</t>
  </si>
  <si>
    <t>30000410370506</t>
  </si>
  <si>
    <t>30000410452732</t>
  </si>
  <si>
    <t>30000410559043</t>
  </si>
  <si>
    <t>30000410422486</t>
  </si>
  <si>
    <t>30000410680879</t>
  </si>
  <si>
    <t>30000410165964</t>
  </si>
  <si>
    <t>30000410064611</t>
  </si>
  <si>
    <t>30000410758161</t>
  </si>
  <si>
    <t>30000410476790</t>
  </si>
  <si>
    <t>30000410172838</t>
  </si>
  <si>
    <t>30000410110096</t>
  </si>
  <si>
    <t>30000410906330</t>
  </si>
  <si>
    <t>30000414045974</t>
  </si>
  <si>
    <t>30000414044209</t>
  </si>
  <si>
    <t>30000414042509</t>
  </si>
  <si>
    <t>50048298066231</t>
  </si>
  <si>
    <t>30000414040268</t>
  </si>
  <si>
    <t>30000414050822</t>
  </si>
  <si>
    <t>30000414044748</t>
  </si>
  <si>
    <t>30000410192080</t>
  </si>
  <si>
    <t>30000414048565</t>
  </si>
  <si>
    <t>30000414040920</t>
  </si>
  <si>
    <t>30000410130664</t>
  </si>
  <si>
    <t>30000410649707</t>
  </si>
  <si>
    <t>30000410263290</t>
  </si>
  <si>
    <t>30000410187895</t>
  </si>
  <si>
    <t>30000410221129</t>
  </si>
  <si>
    <t>30000410900272</t>
  </si>
  <si>
    <t>30000410909808</t>
  </si>
  <si>
    <t>50038454476189</t>
  </si>
  <si>
    <t>50047142738380</t>
  </si>
  <si>
    <t>30000410533732</t>
  </si>
  <si>
    <t>30000410815652</t>
  </si>
  <si>
    <t>30000414055215</t>
  </si>
  <si>
    <t>30000410637340</t>
  </si>
  <si>
    <t>30000410166865</t>
  </si>
  <si>
    <t>30000410590003</t>
  </si>
  <si>
    <t>30000410348008</t>
  </si>
  <si>
    <t>30000410416627</t>
  </si>
  <si>
    <t>30000410642085</t>
  </si>
  <si>
    <t>30000414053749</t>
  </si>
  <si>
    <t>30000414053525</t>
  </si>
  <si>
    <t>50094500715775</t>
  </si>
  <si>
    <t>50049782915369</t>
  </si>
  <si>
    <t>30000414059693</t>
  </si>
  <si>
    <t>30000414056990</t>
  </si>
  <si>
    <t>30000410198474</t>
  </si>
  <si>
    <t>50037481901463</t>
  </si>
  <si>
    <t>30000410230120</t>
  </si>
  <si>
    <t>50049782914681</t>
  </si>
  <si>
    <t>30000410541720</t>
  </si>
  <si>
    <t>30000410314158</t>
  </si>
  <si>
    <t>50010998544860</t>
  </si>
  <si>
    <t>30000410559818</t>
  </si>
  <si>
    <t>50067004296583</t>
  </si>
  <si>
    <t>30000410511037</t>
  </si>
  <si>
    <t>30000410451506</t>
  </si>
  <si>
    <t>50086795786250</t>
  </si>
  <si>
    <t>50010419626750</t>
  </si>
  <si>
    <t>30000410060020</t>
  </si>
  <si>
    <t>30000410790897</t>
  </si>
  <si>
    <t>30000414058804</t>
  </si>
  <si>
    <t>30000410351715</t>
  </si>
  <si>
    <t>30000410737579</t>
  </si>
  <si>
    <t>30000410084190</t>
  </si>
  <si>
    <t>30000410790012</t>
  </si>
  <si>
    <t>30000410740625</t>
  </si>
  <si>
    <t>30000410483440</t>
  </si>
  <si>
    <t>30000410354204</t>
  </si>
  <si>
    <t>30000410294336</t>
  </si>
  <si>
    <t>30000410730408</t>
  </si>
  <si>
    <t>30000410688840</t>
  </si>
  <si>
    <t>30000410292095</t>
  </si>
  <si>
    <t>30000410421036</t>
  </si>
  <si>
    <t>30000410179134</t>
  </si>
  <si>
    <t>30000410761655</t>
  </si>
  <si>
    <t>30000410731400</t>
  </si>
  <si>
    <t>30000410609559</t>
  </si>
  <si>
    <t>30000410694262</t>
  </si>
  <si>
    <t>30000410363419</t>
  </si>
  <si>
    <t>30000410195009</t>
  </si>
  <si>
    <t>30000410354192</t>
  </si>
  <si>
    <t>30000410116154</t>
  </si>
  <si>
    <t>30000410546998</t>
  </si>
  <si>
    <t>30000410237302</t>
  </si>
  <si>
    <t>30000410208945</t>
  </si>
  <si>
    <t>30000410146185</t>
  </si>
  <si>
    <t>30000410603930</t>
  </si>
  <si>
    <t>30000410161608</t>
  </si>
  <si>
    <t>30000410179246</t>
  </si>
  <si>
    <t>30000410283533</t>
  </si>
  <si>
    <t>30000410228413</t>
  </si>
  <si>
    <t>30000410370404</t>
  </si>
  <si>
    <t>30000410546886</t>
  </si>
  <si>
    <t>30000410468804</t>
  </si>
  <si>
    <t>30000410518321</t>
  </si>
  <si>
    <t>30000410229426</t>
  </si>
  <si>
    <t>30000410109720</t>
  </si>
  <si>
    <t>30000410293984</t>
  </si>
  <si>
    <t>30000410111436</t>
  </si>
  <si>
    <t>30000410297252</t>
  </si>
  <si>
    <t>30000410336965</t>
  </si>
  <si>
    <t>30000410032675</t>
  </si>
  <si>
    <t>30000410375661</t>
  </si>
  <si>
    <t>30000410228637</t>
  </si>
  <si>
    <t>30000410230018</t>
  </si>
  <si>
    <t>30000410465662</t>
  </si>
  <si>
    <t>30000410208508</t>
  </si>
  <si>
    <t>30000410414825</t>
  </si>
  <si>
    <t>30000410700477</t>
  </si>
  <si>
    <t>30000410300327</t>
  </si>
  <si>
    <t>30000410241360</t>
  </si>
  <si>
    <t>30000410200109</t>
  </si>
  <si>
    <t>30000410295450</t>
  </si>
  <si>
    <t>30000410345854</t>
  </si>
  <si>
    <t>30000410092290</t>
  </si>
  <si>
    <t>30000410081050</t>
  </si>
  <si>
    <t>30000410161789</t>
  </si>
  <si>
    <t>30000410011106</t>
  </si>
  <si>
    <t>30000410026153</t>
  </si>
  <si>
    <t>30000410082501</t>
  </si>
  <si>
    <t>30000410332597</t>
  </si>
  <si>
    <t>30000410203788</t>
  </si>
  <si>
    <t>30000410489946</t>
  </si>
  <si>
    <t>30000410297701</t>
  </si>
  <si>
    <t>30000410236737</t>
  </si>
  <si>
    <t>30000410165527</t>
  </si>
  <si>
    <t>30000410294448</t>
  </si>
  <si>
    <t>30000410125379</t>
  </si>
  <si>
    <t>30000410246639</t>
  </si>
  <si>
    <t>30000410032563</t>
  </si>
  <si>
    <t>30000410600574</t>
  </si>
  <si>
    <t>30000410429221</t>
  </si>
  <si>
    <t>30000410550721</t>
  </si>
  <si>
    <t>30000410149439</t>
  </si>
  <si>
    <t>30000410624410</t>
  </si>
  <si>
    <t>30000410133806</t>
  </si>
  <si>
    <t>30000410237526</t>
  </si>
  <si>
    <t>30000410699979</t>
  </si>
  <si>
    <t>30000410548240</t>
  </si>
  <si>
    <t>30000410025588</t>
  </si>
  <si>
    <t>30000410701266</t>
  </si>
  <si>
    <t>30000410090937</t>
  </si>
  <si>
    <t>30000410214580</t>
  </si>
  <si>
    <t>30000410528223</t>
  </si>
  <si>
    <t>50044378144704</t>
  </si>
  <si>
    <t>50045391148708</t>
  </si>
  <si>
    <t>30000410162509</t>
  </si>
  <si>
    <t>50028455169860</t>
  </si>
  <si>
    <t>50029901623892</t>
  </si>
  <si>
    <t>50084463612587</t>
  </si>
  <si>
    <t>50092856881714</t>
  </si>
  <si>
    <t>50027151632290</t>
  </si>
  <si>
    <t>50028509351026</t>
  </si>
  <si>
    <t>50046547647120</t>
  </si>
  <si>
    <t>50049872640425</t>
  </si>
  <si>
    <t>50063475391183</t>
  </si>
  <si>
    <t>50080752487981</t>
  </si>
  <si>
    <t>50092574490533</t>
  </si>
  <si>
    <t>50001248675244</t>
  </si>
  <si>
    <t>50018813269400</t>
  </si>
  <si>
    <t>30000414036424</t>
  </si>
  <si>
    <t>30000430705870</t>
  </si>
  <si>
    <t>50076086588837</t>
  </si>
  <si>
    <t>50046698194713</t>
  </si>
  <si>
    <t>30000410590878</t>
  </si>
  <si>
    <t>50001101200296</t>
  </si>
  <si>
    <t>30000410763233</t>
  </si>
  <si>
    <t>50074349847045</t>
  </si>
  <si>
    <t>50006187894679</t>
  </si>
  <si>
    <t>50020659536279</t>
  </si>
  <si>
    <t>50049168886207</t>
  </si>
  <si>
    <t>50042511972991</t>
  </si>
  <si>
    <t>50015738998081</t>
  </si>
  <si>
    <t>50018958023490</t>
  </si>
  <si>
    <t>50074783867196</t>
  </si>
  <si>
    <t>50088387560361</t>
  </si>
  <si>
    <t>66</t>
  </si>
  <si>
    <t>42</t>
  </si>
  <si>
    <t>72</t>
  </si>
  <si>
    <t>60</t>
  </si>
  <si>
    <t>120</t>
  </si>
  <si>
    <t>48</t>
  </si>
  <si>
    <t>54</t>
  </si>
  <si>
    <t>96</t>
  </si>
  <si>
    <t>69</t>
  </si>
  <si>
    <t>102</t>
  </si>
  <si>
    <t>90</t>
  </si>
  <si>
    <t>156</t>
  </si>
  <si>
    <t>127</t>
  </si>
  <si>
    <t>168</t>
  </si>
  <si>
    <t>82</t>
  </si>
  <si>
    <t>160</t>
  </si>
  <si>
    <t>132</t>
  </si>
  <si>
    <t>350</t>
  </si>
  <si>
    <t>410</t>
  </si>
  <si>
    <t>144</t>
  </si>
  <si>
    <t>310</t>
  </si>
  <si>
    <t>192</t>
  </si>
  <si>
    <t>108</t>
  </si>
  <si>
    <t>78</t>
  </si>
  <si>
    <t>240</t>
  </si>
  <si>
    <t>84</t>
  </si>
  <si>
    <t>250</t>
  </si>
  <si>
    <t>24</t>
  </si>
  <si>
    <t>280</t>
  </si>
  <si>
    <t>450</t>
  </si>
  <si>
    <t>10</t>
  </si>
  <si>
    <t>27</t>
  </si>
  <si>
    <t>19</t>
  </si>
  <si>
    <t>70</t>
  </si>
  <si>
    <t>62</t>
  </si>
  <si>
    <t>500</t>
  </si>
  <si>
    <t>50</t>
  </si>
  <si>
    <t>180</t>
  </si>
  <si>
    <t>57</t>
  </si>
  <si>
    <t>80</t>
  </si>
  <si>
    <t>20</t>
  </si>
  <si>
    <t>15</t>
  </si>
  <si>
    <t>5</t>
  </si>
  <si>
    <t>37</t>
  </si>
  <si>
    <t>165</t>
  </si>
  <si>
    <t>30</t>
  </si>
  <si>
    <t>56</t>
  </si>
  <si>
    <t>40</t>
  </si>
  <si>
    <t>202</t>
  </si>
  <si>
    <t>644</t>
  </si>
  <si>
    <t xml:space="preserve">Tarif acheminement souscrit </t>
  </si>
  <si>
    <t>BT&gt;36 kVA CU 4P</t>
  </si>
  <si>
    <t>BT&gt;36 kVA LU (2)</t>
  </si>
  <si>
    <t>BT&gt;36 kVA MU (2)</t>
  </si>
  <si>
    <t>HTA 5P (2)</t>
  </si>
  <si>
    <t>HTA CU 5P</t>
  </si>
  <si>
    <t>BT&lt;=36 kVA MU DT (2)</t>
  </si>
  <si>
    <t>BT&gt;36 kVA LU 4P</t>
  </si>
  <si>
    <t>BT&lt;=36 kVA CU (2)</t>
  </si>
  <si>
    <t>HTA SDT (2)</t>
  </si>
  <si>
    <t>HTA LU 5P</t>
  </si>
  <si>
    <t xml:space="preserve">Prix unitaire HCE capacité </t>
  </si>
  <si>
    <t xml:space="preserve">Prix unitaire HCH capacité </t>
  </si>
  <si>
    <t xml:space="preserve">Prix unitaire HPE capacité </t>
  </si>
  <si>
    <t xml:space="preserve">Prix unitaire HPH capacité </t>
  </si>
  <si>
    <t xml:space="preserve">Prix unitaire Pointe capacité </t>
  </si>
  <si>
    <t xml:space="preserve">Abonnement </t>
  </si>
  <si>
    <t xml:space="preserve">Consommation en kWh </t>
  </si>
  <si>
    <t>Total conso 2023 en € HT</t>
  </si>
  <si>
    <t>Montant HCE / an en € HT</t>
  </si>
  <si>
    <t>Montant HCP / an en € HT</t>
  </si>
  <si>
    <t>Montant HPE / an en € HT</t>
  </si>
  <si>
    <t>Montant HPH / an en € HT</t>
  </si>
  <si>
    <t>Montant Pointe / an en € HT</t>
  </si>
  <si>
    <t>Total capa 2023 en € HT</t>
  </si>
  <si>
    <t>Total CEE 2023 en € HT</t>
  </si>
  <si>
    <t xml:space="preserve">Total CSPE 2023 </t>
  </si>
  <si>
    <t xml:space="preserve">Total TCCFE 2023 </t>
  </si>
  <si>
    <t>Total TDCFE 2023</t>
  </si>
  <si>
    <t>Coût TOTAL 2023 € HT</t>
  </si>
  <si>
    <t>Coût TOTAL 2023 € TTC</t>
  </si>
  <si>
    <t>Volume total (KWh)</t>
  </si>
  <si>
    <t xml:space="preserve">Consommation en € HT </t>
  </si>
  <si>
    <t xml:space="preserve">Capacité en €HT </t>
  </si>
  <si>
    <t xml:space="preserve">CEE en €HT </t>
  </si>
  <si>
    <r>
      <t xml:space="preserve">Montant TOTAL
</t>
    </r>
    <r>
      <rPr>
        <sz val="12"/>
        <rFont val="Calibri"/>
        <family val="2"/>
        <scheme val="minor"/>
      </rPr>
      <t xml:space="preserve">Budget Hors TVA </t>
    </r>
  </si>
  <si>
    <t>/!!\   Attention les prix unitaires de founitures demandés sont en kWh.</t>
  </si>
  <si>
    <t>(3)                                                  Coefficient de capacité 2023 en €/kW</t>
  </si>
  <si>
    <t>(2)                                                         Prix de la capacité en €/kW</t>
  </si>
  <si>
    <r>
      <t xml:space="preserve">Coefficient de sécurité connu à date : </t>
    </r>
    <r>
      <rPr>
        <b/>
        <u/>
        <sz val="9"/>
        <color theme="0"/>
        <rFont val="Calibri"/>
        <family val="2"/>
        <scheme val="minor"/>
      </rPr>
      <t>0,99</t>
    </r>
  </si>
  <si>
    <t>(1)                                  Abonnement en € /an  (éventuellement)</t>
  </si>
  <si>
    <t>(Colonne AR/AS/AT/AU)</t>
  </si>
  <si>
    <t>EDF</t>
  </si>
  <si>
    <t/>
  </si>
  <si>
    <t>LILLE, le 06/10/22</t>
  </si>
  <si>
    <t>GALLET Marina - Responsable des ventes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</si>
</sst>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"/>
    <numFmt numFmtId="166" formatCode="#,##0.00\ &quot;€&quot;"/>
    <numFmt numFmtId="167" formatCode="#,##0.000000"/>
    <numFmt numFmtId="168" formatCode="_-* #,##0_-;\-* #,##0_-;_-* &quot;-&quot;??_-;_-@_-"/>
    <numFmt numFmtId="169" formatCode="_-* #,##0.0000\ &quot;€&quot;_-;\-* #,##0.0000\ &quot;€&quot;_-;_-* &quot;-&quot;??\ &quot;€&quot;_-;_-@_-"/>
    <numFmt numFmtId="170" formatCode="0.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Verdana"/>
      <family val="2"/>
    </font>
    <font>
      <sz val="11"/>
      <color rgb="FF9C57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8"/>
      <name val="Arial"/>
      <family val="2"/>
    </font>
    <font>
      <sz val="10"/>
      <color rgb="FF000000"/>
      <name val="MS Sans Serif"/>
      <family val="2"/>
    </font>
    <font>
      <sz val="8"/>
      <color rgb="FF000000"/>
      <name val="Arial"/>
      <family val="2"/>
    </font>
    <font>
      <sz val="10"/>
      <color rgb="FF000000"/>
      <name val="MS Sans Serif"/>
    </font>
    <font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4C0EE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93300"/>
        <bgColor rgb="FF993300"/>
      </patternFill>
    </fill>
    <fill>
      <patternFill patternType="solid">
        <fgColor rgb="FF33CCCC"/>
        <bgColor rgb="FF33CCCC"/>
      </patternFill>
    </fill>
    <fill>
      <patternFill patternType="solid">
        <fgColor indexed="60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</borders>
  <cellStyleXfs count="118">
    <xf numFmtId="0" fontId="0" fillId="0" borderId="0"/>
    <xf numFmtId="9" fontId="1" fillId="0" borderId="0" applyFont="0" applyFill="0" applyBorder="0" applyAlignment="0" applyProtection="0"/>
    <xf numFmtId="0" fontId="24" fillId="0" borderId="0"/>
    <xf numFmtId="0" fontId="1" fillId="0" borderId="0"/>
    <xf numFmtId="0" fontId="25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8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29" fillId="8" borderId="0" applyNumberFormat="0" applyBorder="0" applyAlignment="0" applyProtection="0"/>
    <xf numFmtId="0" fontId="30" fillId="9" borderId="0" applyNumberFormat="0" applyBorder="0" applyAlignment="0" applyProtection="0"/>
    <xf numFmtId="0" fontId="32" fillId="11" borderId="19" applyNumberFormat="0" applyAlignment="0" applyProtection="0"/>
    <xf numFmtId="0" fontId="33" fillId="12" borderId="20" applyNumberFormat="0" applyAlignment="0" applyProtection="0"/>
    <xf numFmtId="0" fontId="34" fillId="12" borderId="19" applyNumberFormat="0" applyAlignment="0" applyProtection="0"/>
    <xf numFmtId="0" fontId="35" fillId="0" borderId="21" applyNumberFormat="0" applyFill="0" applyAlignment="0" applyProtection="0"/>
    <xf numFmtId="0" fontId="2" fillId="13" borderId="22" applyNumberFormat="0" applyAlignment="0" applyProtection="0"/>
    <xf numFmtId="0" fontId="3" fillId="0" borderId="0" applyNumberFormat="0" applyFill="0" applyBorder="0" applyAlignment="0" applyProtection="0"/>
    <xf numFmtId="0" fontId="1" fillId="14" borderId="23" applyNumberFormat="0" applyFont="0" applyAlignment="0" applyProtection="0"/>
    <xf numFmtId="0" fontId="36" fillId="0" borderId="0" applyNumberFormat="0" applyFill="0" applyBorder="0" applyAlignment="0" applyProtection="0"/>
    <xf numFmtId="0" fontId="4" fillId="0" borderId="24" applyNumberFormat="0" applyFill="0" applyAlignment="0" applyProtection="0"/>
    <xf numFmtId="0" fontId="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5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44" fontId="1" fillId="0" borderId="0" applyFont="0" applyFill="0" applyBorder="0" applyAlignment="0" applyProtection="0"/>
    <xf numFmtId="0" fontId="37" fillId="0" borderId="0"/>
    <xf numFmtId="0" fontId="42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10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38" borderId="0" applyNumberFormat="0" applyBorder="0" applyAlignment="0" applyProtection="0"/>
    <xf numFmtId="0" fontId="2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" fontId="44" fillId="0" borderId="28" applyNumberFormat="0" applyProtection="0">
      <alignment horizontal="right" vertical="center"/>
    </xf>
    <xf numFmtId="0" fontId="45" fillId="0" borderId="0" applyNumberFormat="0" applyBorder="0" applyProtection="0"/>
    <xf numFmtId="0" fontId="46" fillId="48" borderId="0" applyNumberFormat="0" applyBorder="0" applyProtection="0"/>
    <xf numFmtId="0" fontId="46" fillId="48" borderId="0" applyNumberFormat="0" applyBorder="0" applyProtection="0"/>
    <xf numFmtId="4" fontId="46" fillId="49" borderId="29" applyProtection="0">
      <alignment horizontal="left" vertical="center" indent="1"/>
    </xf>
    <xf numFmtId="0" fontId="4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7" fillId="0" borderId="0" applyNumberFormat="0" applyBorder="0" applyProtection="0"/>
    <xf numFmtId="4" fontId="46" fillId="0" borderId="29" applyProtection="0">
      <alignment horizontal="right" vertical="center"/>
    </xf>
    <xf numFmtId="0" fontId="44" fillId="5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" fontId="44" fillId="0" borderId="34" applyNumberFormat="0" applyProtection="0">
      <alignment horizontal="right" vertical="center"/>
    </xf>
    <xf numFmtId="164" fontId="1" fillId="0" borderId="0" applyFont="0" applyFill="0" applyBorder="0" applyAlignment="0" applyProtection="0"/>
  </cellStyleXfs>
  <cellXfs count="196">
    <xf numFmtId="0" fontId="0" fillId="0" borderId="0" xfId="0"/>
    <xf numFmtId="9" fontId="8" fillId="0" borderId="0" xfId="1" applyFon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5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5" borderId="1" xfId="0" applyFont="1" applyFill="1" applyBorder="1"/>
    <xf numFmtId="0" fontId="23" fillId="0" borderId="0" xfId="0" applyFont="1" applyAlignment="1"/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5" fillId="0" borderId="0" xfId="0" applyFont="1" applyBorder="1"/>
    <xf numFmtId="0" fontId="7" fillId="0" borderId="1" xfId="0" applyFont="1" applyBorder="1"/>
    <xf numFmtId="14" fontId="7" fillId="0" borderId="1" xfId="0" applyNumberFormat="1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/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/>
    <xf numFmtId="0" fontId="19" fillId="4" borderId="0" xfId="0" applyFont="1" applyFill="1" applyBorder="1"/>
    <xf numFmtId="0" fontId="0" fillId="0" borderId="0" xfId="0"/>
    <xf numFmtId="0" fontId="9" fillId="39" borderId="1" xfId="0" applyFont="1" applyFill="1" applyBorder="1" applyAlignment="1">
      <alignment horizontal="center" vertical="center"/>
    </xf>
    <xf numFmtId="0" fontId="21" fillId="39" borderId="1" xfId="0" applyFont="1" applyFill="1" applyBorder="1" applyAlignment="1">
      <alignment horizontal="center" vertical="center" wrapText="1"/>
    </xf>
    <xf numFmtId="0" fontId="9" fillId="39" borderId="1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/>
    </xf>
    <xf numFmtId="0" fontId="15" fillId="3" borderId="51" xfId="0" applyFont="1" applyFill="1" applyBorder="1" applyAlignment="1">
      <alignment horizontal="center" vertical="center" wrapText="1"/>
    </xf>
    <xf numFmtId="0" fontId="8" fillId="4" borderId="25" xfId="0" applyFont="1" applyFill="1" applyBorder="1"/>
    <xf numFmtId="0" fontId="11" fillId="6" borderId="25" xfId="0" applyFont="1" applyFill="1" applyBorder="1"/>
    <xf numFmtId="0" fontId="8" fillId="0" borderId="50" xfId="0" applyFont="1" applyBorder="1"/>
    <xf numFmtId="0" fontId="7" fillId="0" borderId="47" xfId="0" applyFont="1" applyBorder="1" applyAlignment="1">
      <alignment horizontal="center" vertical="center"/>
    </xf>
    <xf numFmtId="0" fontId="8" fillId="0" borderId="49" xfId="0" applyFont="1" applyBorder="1"/>
    <xf numFmtId="0" fontId="8" fillId="4" borderId="46" xfId="0" applyFont="1" applyFill="1" applyBorder="1"/>
    <xf numFmtId="0" fontId="0" fillId="0" borderId="0" xfId="0"/>
    <xf numFmtId="0" fontId="8" fillId="5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14" fontId="8" fillId="0" borderId="2" xfId="0" applyNumberFormat="1" applyFont="1" applyBorder="1"/>
    <xf numFmtId="14" fontId="8" fillId="0" borderId="3" xfId="0" applyNumberFormat="1" applyFont="1" applyBorder="1"/>
    <xf numFmtId="0" fontId="15" fillId="3" borderId="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/>
    </xf>
    <xf numFmtId="3" fontId="14" fillId="7" borderId="4" xfId="0" applyNumberFormat="1" applyFont="1" applyFill="1" applyBorder="1" applyAlignment="1">
      <alignment horizontal="center" vertical="center"/>
    </xf>
    <xf numFmtId="166" fontId="14" fillId="7" borderId="4" xfId="0" applyNumberFormat="1" applyFont="1" applyFill="1" applyBorder="1" applyAlignment="1">
      <alignment horizontal="center" vertical="center"/>
    </xf>
    <xf numFmtId="0" fontId="8" fillId="4" borderId="0" xfId="0" applyFont="1" applyFill="1" applyBorder="1"/>
    <xf numFmtId="0" fontId="8" fillId="4" borderId="7" xfId="0" applyFont="1" applyFill="1" applyBorder="1"/>
    <xf numFmtId="0" fontId="8" fillId="4" borderId="8" xfId="0" applyFont="1" applyFill="1" applyBorder="1"/>
    <xf numFmtId="0" fontId="8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wrapText="1"/>
    </xf>
    <xf numFmtId="0" fontId="8" fillId="4" borderId="10" xfId="0" applyFont="1" applyFill="1" applyBorder="1"/>
    <xf numFmtId="0" fontId="6" fillId="6" borderId="0" xfId="0" applyFont="1" applyFill="1" applyBorder="1"/>
    <xf numFmtId="0" fontId="6" fillId="4" borderId="0" xfId="0" applyFont="1" applyFill="1" applyBorder="1"/>
    <xf numFmtId="0" fontId="6" fillId="4" borderId="10" xfId="0" applyFont="1" applyFill="1" applyBorder="1"/>
    <xf numFmtId="0" fontId="10" fillId="4" borderId="10" xfId="0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/>
    </xf>
    <xf numFmtId="0" fontId="8" fillId="4" borderId="11" xfId="0" applyFont="1" applyFill="1" applyBorder="1"/>
    <xf numFmtId="0" fontId="8" fillId="4" borderId="12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0" fillId="4" borderId="0" xfId="0" applyFont="1" applyFill="1" applyBorder="1"/>
    <xf numFmtId="0" fontId="39" fillId="0" borderId="0" xfId="0" applyFont="1" applyAlignment="1">
      <alignment vertical="center" wrapText="1"/>
    </xf>
    <xf numFmtId="0" fontId="38" fillId="0" borderId="0" xfId="0" applyFont="1" applyAlignment="1"/>
    <xf numFmtId="0" fontId="23" fillId="0" borderId="0" xfId="0" applyFont="1" applyFill="1" applyBorder="1" applyAlignment="1">
      <alignment vertical="center" wrapText="1"/>
    </xf>
    <xf numFmtId="0" fontId="8" fillId="0" borderId="0" xfId="0" applyFont="1" applyFill="1" applyBorder="1"/>
    <xf numFmtId="0" fontId="41" fillId="0" borderId="0" xfId="0" applyFont="1" applyFill="1" applyBorder="1" applyAlignment="1" applyProtection="1">
      <alignment vertical="center"/>
    </xf>
    <xf numFmtId="0" fontId="4" fillId="0" borderId="0" xfId="0" applyFont="1"/>
    <xf numFmtId="0" fontId="7" fillId="0" borderId="0" xfId="0" applyFont="1" applyFill="1" applyBorder="1"/>
    <xf numFmtId="0" fontId="7" fillId="45" borderId="1" xfId="0" applyFont="1" applyFill="1" applyBorder="1" applyAlignment="1">
      <alignment horizontal="center" vertical="center"/>
    </xf>
    <xf numFmtId="0" fontId="7" fillId="47" borderId="39" xfId="0" applyFont="1" applyFill="1" applyBorder="1" applyAlignment="1">
      <alignment horizontal="center" vertical="center"/>
    </xf>
    <xf numFmtId="0" fontId="7" fillId="40" borderId="1" xfId="0" applyFont="1" applyFill="1" applyBorder="1" applyAlignment="1">
      <alignment horizontal="center" vertical="center" wrapText="1"/>
    </xf>
    <xf numFmtId="0" fontId="7" fillId="44" borderId="1" xfId="0" applyFont="1" applyFill="1" applyBorder="1" applyAlignment="1">
      <alignment horizontal="center" vertical="center" wrapText="1"/>
    </xf>
    <xf numFmtId="0" fontId="7" fillId="41" borderId="1" xfId="0" applyFont="1" applyFill="1" applyBorder="1" applyAlignment="1">
      <alignment horizontal="center" vertical="center" wrapText="1"/>
    </xf>
    <xf numFmtId="0" fontId="7" fillId="46" borderId="30" xfId="0" applyFont="1" applyFill="1" applyBorder="1" applyAlignment="1">
      <alignment horizontal="center" vertical="center" wrapText="1"/>
    </xf>
    <xf numFmtId="0" fontId="7" fillId="47" borderId="30" xfId="0" applyFont="1" applyFill="1" applyBorder="1" applyAlignment="1">
      <alignment horizontal="center" vertical="center" wrapText="1"/>
    </xf>
    <xf numFmtId="0" fontId="7" fillId="42" borderId="30" xfId="0" applyFont="1" applyFill="1" applyBorder="1" applyAlignment="1">
      <alignment horizontal="center" vertical="center" wrapText="1"/>
    </xf>
    <xf numFmtId="0" fontId="7" fillId="0" borderId="25" xfId="0" applyFont="1" applyFill="1" applyBorder="1"/>
    <xf numFmtId="0" fontId="7" fillId="0" borderId="10" xfId="0" applyFont="1" applyFill="1" applyBorder="1"/>
    <xf numFmtId="14" fontId="7" fillId="0" borderId="41" xfId="0" applyNumberFormat="1" applyFont="1" applyFill="1" applyBorder="1"/>
    <xf numFmtId="0" fontId="7" fillId="0" borderId="42" xfId="0" applyFont="1" applyFill="1" applyBorder="1"/>
    <xf numFmtId="14" fontId="7" fillId="0" borderId="43" xfId="0" applyNumberFormat="1" applyFont="1" applyFill="1" applyBorder="1"/>
    <xf numFmtId="0" fontId="7" fillId="0" borderId="43" xfId="0" applyFont="1" applyFill="1" applyBorder="1"/>
    <xf numFmtId="0" fontId="8" fillId="0" borderId="44" xfId="0" applyFont="1" applyFill="1" applyBorder="1"/>
    <xf numFmtId="0" fontId="7" fillId="0" borderId="45" xfId="0" applyFont="1" applyFill="1" applyBorder="1" applyAlignment="1">
      <alignment horizontal="right"/>
    </xf>
    <xf numFmtId="0" fontId="7" fillId="0" borderId="26" xfId="0" applyFont="1" applyFill="1" applyBorder="1"/>
    <xf numFmtId="0" fontId="7" fillId="0" borderId="27" xfId="0" applyFont="1" applyFill="1" applyBorder="1"/>
    <xf numFmtId="0" fontId="14" fillId="7" borderId="51" xfId="0" applyFont="1" applyFill="1" applyBorder="1" applyAlignment="1">
      <alignment horizontal="center" vertical="center"/>
    </xf>
    <xf numFmtId="0" fontId="8" fillId="4" borderId="52" xfId="0" applyFont="1" applyFill="1" applyBorder="1"/>
    <xf numFmtId="0" fontId="0" fillId="0" borderId="1" xfId="0" applyBorder="1" applyAlignment="1">
      <alignment vertical="center"/>
    </xf>
    <xf numFmtId="0" fontId="0" fillId="0" borderId="0" xfId="0" applyBorder="1"/>
    <xf numFmtId="0" fontId="7" fillId="47" borderId="39" xfId="0" applyFont="1" applyFill="1" applyBorder="1" applyAlignment="1">
      <alignment horizontal="center" vertical="center" wrapText="1"/>
    </xf>
    <xf numFmtId="1" fontId="48" fillId="0" borderId="53" xfId="2" applyNumberFormat="1" applyFont="1" applyFill="1" applyBorder="1" applyAlignment="1">
      <alignment horizontal="right"/>
    </xf>
    <xf numFmtId="1" fontId="48" fillId="51" borderId="53" xfId="2" applyNumberFormat="1" applyFont="1" applyFill="1" applyBorder="1" applyAlignment="1">
      <alignment horizontal="right"/>
    </xf>
    <xf numFmtId="49" fontId="48" fillId="0" borderId="53" xfId="2" applyNumberFormat="1" applyFont="1" applyFill="1" applyBorder="1" applyAlignment="1">
      <alignment horizontal="left"/>
    </xf>
    <xf numFmtId="49" fontId="48" fillId="51" borderId="53" xfId="2" applyNumberFormat="1" applyFont="1" applyFill="1" applyBorder="1" applyAlignment="1">
      <alignment horizontal="left"/>
    </xf>
    <xf numFmtId="168" fontId="48" fillId="0" borderId="53" xfId="117" applyNumberFormat="1" applyFont="1" applyFill="1" applyBorder="1" applyAlignment="1">
      <alignment horizontal="center"/>
    </xf>
    <xf numFmtId="168" fontId="48" fillId="51" borderId="53" xfId="117" applyNumberFormat="1" applyFont="1" applyFill="1" applyBorder="1" applyAlignment="1">
      <alignment horizontal="center"/>
    </xf>
    <xf numFmtId="0" fontId="7" fillId="45" borderId="39" xfId="0" applyFont="1" applyFill="1" applyBorder="1" applyAlignment="1">
      <alignment horizontal="center" vertical="center" wrapText="1"/>
    </xf>
    <xf numFmtId="0" fontId="7" fillId="45" borderId="39" xfId="0" applyFont="1" applyFill="1" applyBorder="1" applyAlignment="1">
      <alignment horizontal="center" vertical="center"/>
    </xf>
    <xf numFmtId="168" fontId="48" fillId="51" borderId="53" xfId="117" applyNumberFormat="1" applyFont="1" applyFill="1" applyBorder="1" applyAlignment="1">
      <alignment horizontal="left"/>
    </xf>
    <xf numFmtId="168" fontId="0" fillId="0" borderId="0" xfId="0" applyNumberFormat="1" applyBorder="1"/>
    <xf numFmtId="44" fontId="0" fillId="0" borderId="0" xfId="0" applyNumberFormat="1"/>
    <xf numFmtId="44" fontId="0" fillId="0" borderId="0" xfId="0" applyNumberFormat="1" applyBorder="1"/>
    <xf numFmtId="169" fontId="7" fillId="0" borderId="43" xfId="0" applyNumberFormat="1" applyFont="1" applyFill="1" applyBorder="1"/>
    <xf numFmtId="44" fontId="0" fillId="5" borderId="0" xfId="0" applyNumberFormat="1" applyFill="1" applyBorder="1"/>
    <xf numFmtId="170" fontId="19" fillId="5" borderId="1" xfId="0" applyNumberFormat="1" applyFont="1" applyFill="1" applyBorder="1"/>
    <xf numFmtId="44" fontId="4" fillId="0" borderId="0" xfId="0" applyNumberFormat="1" applyFont="1"/>
    <xf numFmtId="0" fontId="49" fillId="0" borderId="0" xfId="0" applyFont="1"/>
    <xf numFmtId="0" fontId="7" fillId="40" borderId="30" xfId="0" applyFont="1" applyFill="1" applyBorder="1" applyAlignment="1">
      <alignment horizontal="center" vertical="center" wrapText="1"/>
    </xf>
    <xf numFmtId="168" fontId="4" fillId="0" borderId="55" xfId="0" applyNumberFormat="1" applyFont="1" applyBorder="1"/>
    <xf numFmtId="44" fontId="0" fillId="0" borderId="55" xfId="0" applyNumberFormat="1" applyBorder="1"/>
    <xf numFmtId="44" fontId="4" fillId="0" borderId="55" xfId="0" applyNumberFormat="1" applyFont="1" applyBorder="1"/>
    <xf numFmtId="44" fontId="4" fillId="0" borderId="56" xfId="0" applyNumberFormat="1" applyFont="1" applyBorder="1"/>
    <xf numFmtId="44" fontId="6" fillId="0" borderId="4" xfId="0" applyNumberFormat="1" applyFont="1" applyBorder="1" applyAlignment="1">
      <alignment horizontal="center" vertical="center"/>
    </xf>
    <xf numFmtId="167" fontId="0" fillId="5" borderId="30" xfId="0" applyNumberFormat="1" applyFill="1" applyBorder="1" applyAlignment="1">
      <alignment vertical="top"/>
    </xf>
    <xf numFmtId="44" fontId="48" fillId="51" borderId="0" xfId="117" applyNumberFormat="1" applyFont="1" applyFill="1" applyBorder="1" applyAlignment="1">
      <alignment horizontal="left"/>
    </xf>
    <xf numFmtId="2" fontId="7" fillId="52" borderId="43" xfId="0" applyNumberFormat="1" applyFont="1" applyFill="1" applyBorder="1"/>
    <xf numFmtId="0" fontId="0" fillId="53" borderId="1" xfId="0" applyFill="1" applyBorder="1" applyAlignment="1">
      <alignment horizontal="center"/>
    </xf>
    <xf numFmtId="0" fontId="8" fillId="53" borderId="1" xfId="0" applyFont="1" applyFill="1" applyBorder="1" applyAlignment="1">
      <alignment horizontal="center" vertical="center"/>
    </xf>
    <xf numFmtId="0" fontId="0" fillId="53" borderId="1" xfId="0" applyFill="1" applyBorder="1" applyAlignment="1">
      <alignment vertical="center"/>
    </xf>
    <xf numFmtId="0" fontId="8" fillId="53" borderId="13" xfId="0" applyFont="1" applyFill="1" applyBorder="1"/>
    <xf numFmtId="9" fontId="8" fillId="53" borderId="48" xfId="1" applyFont="1" applyFill="1" applyBorder="1"/>
    <xf numFmtId="0" fontId="8" fillId="53" borderId="1" xfId="0" applyFont="1" applyFill="1" applyBorder="1"/>
    <xf numFmtId="9" fontId="8" fillId="53" borderId="9" xfId="1" applyFont="1" applyFill="1" applyBorder="1"/>
    <xf numFmtId="9" fontId="8" fillId="53" borderId="13" xfId="1" applyFont="1" applyFill="1" applyBorder="1"/>
    <xf numFmtId="9" fontId="8" fillId="53" borderId="1" xfId="1" applyFont="1" applyFill="1" applyBorder="1"/>
    <xf numFmtId="0" fontId="0" fillId="53" borderId="0" xfId="0" applyFill="1"/>
    <xf numFmtId="9" fontId="0" fillId="53" borderId="0" xfId="0" applyNumberFormat="1" applyFill="1"/>
    <xf numFmtId="0" fontId="8" fillId="53" borderId="0" xfId="0" applyFont="1" applyFill="1" applyBorder="1"/>
    <xf numFmtId="9" fontId="7" fillId="53" borderId="40" xfId="0" applyNumberFormat="1" applyFont="1" applyFill="1" applyBorder="1"/>
    <xf numFmtId="9" fontId="7" fillId="53" borderId="42" xfId="0" applyNumberFormat="1" applyFont="1" applyFill="1" applyBorder="1"/>
    <xf numFmtId="0" fontId="13" fillId="39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/>
    </xf>
    <xf numFmtId="0" fontId="18" fillId="39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39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2" fillId="39" borderId="1" xfId="0" applyFont="1" applyFill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/>
    </xf>
    <xf numFmtId="0" fontId="52" fillId="0" borderId="15" xfId="0" applyFont="1" applyBorder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2" fillId="39" borderId="5" xfId="0" applyFont="1" applyFill="1" applyBorder="1" applyAlignment="1">
      <alignment horizontal="center" vertical="center" wrapText="1"/>
    </xf>
    <xf numFmtId="0" fontId="2" fillId="39" borderId="6" xfId="0" applyFont="1" applyFill="1" applyBorder="1" applyAlignment="1">
      <alignment horizontal="center" vertical="center" wrapText="1"/>
    </xf>
    <xf numFmtId="0" fontId="7" fillId="47" borderId="36" xfId="0" applyFont="1" applyFill="1" applyBorder="1" applyAlignment="1">
      <alignment horizontal="center"/>
    </xf>
    <xf numFmtId="0" fontId="7" fillId="47" borderId="37" xfId="0" applyFont="1" applyFill="1" applyBorder="1" applyAlignment="1">
      <alignment horizontal="center"/>
    </xf>
    <xf numFmtId="0" fontId="7" fillId="47" borderId="38" xfId="0" applyFont="1" applyFill="1" applyBorder="1" applyAlignment="1">
      <alignment horizontal="center"/>
    </xf>
    <xf numFmtId="0" fontId="7" fillId="41" borderId="31" xfId="0" applyFont="1" applyFill="1" applyBorder="1" applyAlignment="1">
      <alignment horizontal="center"/>
    </xf>
    <xf numFmtId="0" fontId="7" fillId="41" borderId="32" xfId="0" applyFont="1" applyFill="1" applyBorder="1" applyAlignment="1">
      <alignment horizontal="center"/>
    </xf>
    <xf numFmtId="0" fontId="7" fillId="41" borderId="37" xfId="0" applyFont="1" applyFill="1" applyBorder="1" applyAlignment="1">
      <alignment horizontal="center"/>
    </xf>
    <xf numFmtId="0" fontId="7" fillId="41" borderId="33" xfId="0" applyFont="1" applyFill="1" applyBorder="1" applyAlignment="1">
      <alignment horizontal="center"/>
    </xf>
    <xf numFmtId="0" fontId="7" fillId="42" borderId="35" xfId="0" applyFont="1" applyFill="1" applyBorder="1" applyAlignment="1">
      <alignment horizontal="center"/>
    </xf>
    <xf numFmtId="0" fontId="7" fillId="45" borderId="1" xfId="0" applyFont="1" applyFill="1" applyBorder="1" applyAlignment="1">
      <alignment horizontal="center" vertical="center"/>
    </xf>
    <xf numFmtId="0" fontId="7" fillId="45" borderId="36" xfId="0" applyFont="1" applyFill="1" applyBorder="1" applyAlignment="1">
      <alignment horizontal="center"/>
    </xf>
    <xf numFmtId="0" fontId="7" fillId="45" borderId="37" xfId="0" applyFont="1" applyFill="1" applyBorder="1" applyAlignment="1">
      <alignment horizontal="center"/>
    </xf>
    <xf numFmtId="0" fontId="7" fillId="46" borderId="30" xfId="0" applyFont="1" applyFill="1" applyBorder="1" applyAlignment="1">
      <alignment horizontal="center"/>
    </xf>
    <xf numFmtId="0" fontId="7" fillId="44" borderId="36" xfId="0" applyFont="1" applyFill="1" applyBorder="1" applyAlignment="1">
      <alignment horizontal="center"/>
    </xf>
    <xf numFmtId="0" fontId="7" fillId="44" borderId="37" xfId="0" applyFont="1" applyFill="1" applyBorder="1" applyAlignment="1">
      <alignment horizontal="center"/>
    </xf>
    <xf numFmtId="0" fontId="7" fillId="44" borderId="38" xfId="0" applyFont="1" applyFill="1" applyBorder="1" applyAlignment="1">
      <alignment horizontal="center"/>
    </xf>
    <xf numFmtId="0" fontId="7" fillId="40" borderId="36" xfId="0" applyFont="1" applyFill="1" applyBorder="1" applyAlignment="1">
      <alignment horizontal="center"/>
    </xf>
    <xf numFmtId="0" fontId="7" fillId="40" borderId="37" xfId="0" applyFont="1" applyFill="1" applyBorder="1" applyAlignment="1">
      <alignment horizontal="center"/>
    </xf>
    <xf numFmtId="0" fontId="7" fillId="40" borderId="38" xfId="0" applyFont="1" applyFill="1" applyBorder="1" applyAlignment="1">
      <alignment horizontal="center"/>
    </xf>
    <xf numFmtId="0" fontId="7" fillId="43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47" borderId="35" xfId="0" applyFont="1" applyFill="1" applyBorder="1" applyAlignment="1">
      <alignment horizontal="center"/>
    </xf>
    <xf numFmtId="0" fontId="7" fillId="47" borderId="30" xfId="0" applyFont="1" applyFill="1" applyBorder="1" applyAlignment="1">
      <alignment horizontal="center"/>
    </xf>
    <xf numFmtId="0" fontId="7" fillId="45" borderId="35" xfId="0" applyFont="1" applyFill="1" applyBorder="1" applyAlignment="1">
      <alignment horizontal="center"/>
    </xf>
    <xf numFmtId="0" fontId="50" fillId="44" borderId="55" xfId="0" applyFont="1" applyFill="1" applyBorder="1" applyAlignment="1">
      <alignment horizontal="center" wrapText="1"/>
    </xf>
    <xf numFmtId="0" fontId="17" fillId="44" borderId="55" xfId="0" applyFont="1" applyFill="1" applyBorder="1" applyAlignment="1">
      <alignment horizontal="center" wrapText="1"/>
    </xf>
    <xf numFmtId="0" fontId="20" fillId="5" borderId="30" xfId="0" applyFont="1" applyFill="1" applyBorder="1" applyAlignment="1">
      <alignment horizontal="center" vertical="center"/>
    </xf>
    <xf numFmtId="0" fontId="50" fillId="40" borderId="55" xfId="0" applyFont="1" applyFill="1" applyBorder="1" applyAlignment="1">
      <alignment horizontal="center" vertical="center" wrapText="1"/>
    </xf>
    <xf numFmtId="0" fontId="50" fillId="40" borderId="55" xfId="0" applyFont="1" applyFill="1" applyBorder="1" applyAlignment="1">
      <alignment horizontal="center" wrapText="1"/>
    </xf>
    <xf numFmtId="0" fontId="50" fillId="2" borderId="54" xfId="0" applyFont="1" applyFill="1" applyBorder="1" applyAlignment="1">
      <alignment horizontal="center" wrapText="1"/>
    </xf>
    <xf numFmtId="0" fontId="50" fillId="2" borderId="39" xfId="0" applyFont="1" applyFill="1" applyBorder="1" applyAlignment="1">
      <alignment horizontal="center" wrapText="1"/>
    </xf>
    <xf numFmtId="0" fontId="17" fillId="42" borderId="54" xfId="0" applyFont="1" applyFill="1" applyBorder="1" applyAlignment="1">
      <alignment horizontal="center" wrapText="1"/>
    </xf>
    <xf numFmtId="0" fontId="17" fillId="42" borderId="39" xfId="0" applyFont="1" applyFill="1" applyBorder="1" applyAlignment="1">
      <alignment horizontal="center" wrapText="1"/>
    </xf>
    <xf numFmtId="0" fontId="17" fillId="42" borderId="57" xfId="0" applyFont="1" applyFill="1" applyBorder="1" applyAlignment="1">
      <alignment horizontal="center" wrapText="1"/>
    </xf>
    <xf numFmtId="0" fontId="17" fillId="42" borderId="58" xfId="0" applyFont="1" applyFill="1" applyBorder="1" applyAlignment="1">
      <alignment horizontal="center" wrapText="1"/>
    </xf>
    <xf numFmtId="168" fontId="4" fillId="0" borderId="59" xfId="0" applyNumberFormat="1" applyFont="1" applyBorder="1" applyAlignment="1">
      <alignment horizontal="center"/>
    </xf>
    <xf numFmtId="168" fontId="4" fillId="0" borderId="60" xfId="0" applyNumberFormat="1" applyFont="1" applyBorder="1" applyAlignment="1">
      <alignment horizontal="center"/>
    </xf>
    <xf numFmtId="168" fontId="4" fillId="0" borderId="61" xfId="0" applyNumberFormat="1" applyFont="1" applyBorder="1" applyAlignment="1">
      <alignment horizontal="center"/>
    </xf>
    <xf numFmtId="0" fontId="17" fillId="41" borderId="54" xfId="0" applyFont="1" applyFill="1" applyBorder="1" applyAlignment="1">
      <alignment horizontal="center" wrapText="1"/>
    </xf>
    <xf numFmtId="0" fontId="17" fillId="41" borderId="39" xfId="0" applyFont="1" applyFill="1" applyBorder="1" applyAlignment="1">
      <alignment horizontal="center" wrapText="1"/>
    </xf>
    <xf numFmtId="0" fontId="17" fillId="46" borderId="54" xfId="0" applyFont="1" applyFill="1" applyBorder="1" applyAlignment="1">
      <alignment horizontal="center" wrapText="1"/>
    </xf>
    <xf numFmtId="0" fontId="17" fillId="46" borderId="39" xfId="0" applyFont="1" applyFill="1" applyBorder="1" applyAlignment="1">
      <alignment horizontal="center" wrapText="1"/>
    </xf>
    <xf numFmtId="0" fontId="17" fillId="0" borderId="9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wrapText="1"/>
    </xf>
    <xf numFmtId="0" fontId="12" fillId="5" borderId="9" xfId="0" applyFont="1" applyFill="1" applyBorder="1" applyAlignment="1">
      <alignment horizontal="center" wrapText="1"/>
    </xf>
  </cellXfs>
  <cellStyles count="118">
    <cellStyle name="20 % - Accent1" xfId="21" builtinId="30" customBuiltin="1"/>
    <cellStyle name="20 % - Accent2" xfId="24" builtinId="34" customBuiltin="1"/>
    <cellStyle name="20 % - Accent3" xfId="27" builtinId="38" customBuiltin="1"/>
    <cellStyle name="20 % - Accent4" xfId="30" builtinId="42" customBuiltin="1"/>
    <cellStyle name="20 % - Accent5" xfId="33" builtinId="46" customBuiltin="1"/>
    <cellStyle name="20 % - Accent6" xfId="36" builtinId="50" customBuiltin="1"/>
    <cellStyle name="40 % - Accent1" xfId="22" builtinId="31" customBuiltin="1"/>
    <cellStyle name="40 % - Accent2" xfId="25" builtinId="35" customBuiltin="1"/>
    <cellStyle name="40 % - Accent3" xfId="28" builtinId="39" customBuiltin="1"/>
    <cellStyle name="40 % - Accent4" xfId="31" builtinId="43" customBuiltin="1"/>
    <cellStyle name="40 % - Accent5" xfId="34" builtinId="47" customBuiltin="1"/>
    <cellStyle name="40 % - Accent6" xfId="37" builtinId="51" customBuiltin="1"/>
    <cellStyle name="60 % - Accent1 2" xfId="50" xr:uid="{00000000-0005-0000-0000-00000C000000}"/>
    <cellStyle name="60 % - Accent1 3" xfId="41" xr:uid="{00000000-0005-0000-0000-00000D000000}"/>
    <cellStyle name="60 % - Accent2 2" xfId="51" xr:uid="{00000000-0005-0000-0000-00000E000000}"/>
    <cellStyle name="60 % - Accent2 3" xfId="42" xr:uid="{00000000-0005-0000-0000-00000F000000}"/>
    <cellStyle name="60 % - Accent3 2" xfId="52" xr:uid="{00000000-0005-0000-0000-000010000000}"/>
    <cellStyle name="60 % - Accent3 3" xfId="43" xr:uid="{00000000-0005-0000-0000-000011000000}"/>
    <cellStyle name="60 % - Accent4 2" xfId="53" xr:uid="{00000000-0005-0000-0000-000012000000}"/>
    <cellStyle name="60 % - Accent4 3" xfId="44" xr:uid="{00000000-0005-0000-0000-000013000000}"/>
    <cellStyle name="60 % - Accent5 2" xfId="54" xr:uid="{00000000-0005-0000-0000-000014000000}"/>
    <cellStyle name="60 % - Accent5 3" xfId="45" xr:uid="{00000000-0005-0000-0000-000015000000}"/>
    <cellStyle name="60 % - Accent6 2" xfId="55" xr:uid="{00000000-0005-0000-0000-000016000000}"/>
    <cellStyle name="60 % - Accent6 3" xfId="46" xr:uid="{00000000-0005-0000-0000-000017000000}"/>
    <cellStyle name="Accent1" xfId="20" builtinId="29" customBuiltin="1"/>
    <cellStyle name="Accent2" xfId="23" builtinId="33" customBuiltin="1"/>
    <cellStyle name="Accent3" xfId="26" builtinId="37" customBuiltin="1"/>
    <cellStyle name="Accent4" xfId="29" builtinId="41" customBuiltin="1"/>
    <cellStyle name="Accent5" xfId="32" builtinId="45" customBuiltin="1"/>
    <cellStyle name="Accent6" xfId="35" builtinId="49" customBuiltin="1"/>
    <cellStyle name="Avertissement" xfId="16" builtinId="11" customBuiltin="1"/>
    <cellStyle name="Calcul" xfId="13" builtinId="22" customBuiltin="1"/>
    <cellStyle name="Cellule liée" xfId="14" builtinId="24" customBuiltin="1"/>
    <cellStyle name="Entrée" xfId="11" builtinId="20" customBuiltin="1"/>
    <cellStyle name="Insatisfaisant" xfId="10" builtinId="27" customBuiltin="1"/>
    <cellStyle name="Milliers" xfId="117" builtinId="3"/>
    <cellStyle name="Milliers 10" xfId="87" xr:uid="{00000000-0005-0000-0000-000024000000}"/>
    <cellStyle name="Milliers 10 2" xfId="113" xr:uid="{00000000-0005-0000-0000-000025000000}"/>
    <cellStyle name="Milliers 11" xfId="88" xr:uid="{00000000-0005-0000-0000-000026000000}"/>
    <cellStyle name="Milliers 11 2" xfId="114" xr:uid="{00000000-0005-0000-0000-000027000000}"/>
    <cellStyle name="Milliers 12" xfId="90" xr:uid="{00000000-0005-0000-0000-000028000000}"/>
    <cellStyle name="Milliers 13" xfId="47" xr:uid="{00000000-0005-0000-0000-000029000000}"/>
    <cellStyle name="Milliers 2" xfId="48" xr:uid="{00000000-0005-0000-0000-00002A000000}"/>
    <cellStyle name="Milliers 2 2" xfId="82" xr:uid="{00000000-0005-0000-0000-00002B000000}"/>
    <cellStyle name="Milliers 2 2 2" xfId="108" xr:uid="{00000000-0005-0000-0000-00002C000000}"/>
    <cellStyle name="Milliers 2 3" xfId="91" xr:uid="{00000000-0005-0000-0000-00002D000000}"/>
    <cellStyle name="Milliers 3" xfId="65" xr:uid="{00000000-0005-0000-0000-00002E000000}"/>
    <cellStyle name="Milliers 3 2" xfId="83" xr:uid="{00000000-0005-0000-0000-00002F000000}"/>
    <cellStyle name="Milliers 3 2 2" xfId="109" xr:uid="{00000000-0005-0000-0000-000030000000}"/>
    <cellStyle name="Milliers 3 3" xfId="94" xr:uid="{00000000-0005-0000-0000-000031000000}"/>
    <cellStyle name="Milliers 4" xfId="67" xr:uid="{00000000-0005-0000-0000-000032000000}"/>
    <cellStyle name="Milliers 4 2" xfId="85" xr:uid="{00000000-0005-0000-0000-000033000000}"/>
    <cellStyle name="Milliers 4 2 2" xfId="111" xr:uid="{00000000-0005-0000-0000-000034000000}"/>
    <cellStyle name="Milliers 4 3" xfId="96" xr:uid="{00000000-0005-0000-0000-000035000000}"/>
    <cellStyle name="Milliers 5" xfId="69" xr:uid="{00000000-0005-0000-0000-000036000000}"/>
    <cellStyle name="Milliers 5 2" xfId="98" xr:uid="{00000000-0005-0000-0000-000037000000}"/>
    <cellStyle name="Milliers 6" xfId="74" xr:uid="{00000000-0005-0000-0000-000038000000}"/>
    <cellStyle name="Milliers 6 2" xfId="100" xr:uid="{00000000-0005-0000-0000-000039000000}"/>
    <cellStyle name="Milliers 7" xfId="76" xr:uid="{00000000-0005-0000-0000-00003A000000}"/>
    <cellStyle name="Milliers 7 2" xfId="102" xr:uid="{00000000-0005-0000-0000-00003B000000}"/>
    <cellStyle name="Milliers 8" xfId="78" xr:uid="{00000000-0005-0000-0000-00003C000000}"/>
    <cellStyle name="Milliers 8 2" xfId="104" xr:uid="{00000000-0005-0000-0000-00003D000000}"/>
    <cellStyle name="Milliers 9" xfId="80" xr:uid="{00000000-0005-0000-0000-00003E000000}"/>
    <cellStyle name="Milliers 9 2" xfId="106" xr:uid="{00000000-0005-0000-0000-00003F000000}"/>
    <cellStyle name="Monétaire 10" xfId="89" xr:uid="{00000000-0005-0000-0000-000040000000}"/>
    <cellStyle name="Monétaire 10 2" xfId="115" xr:uid="{00000000-0005-0000-0000-000041000000}"/>
    <cellStyle name="Monétaire 11" xfId="93" xr:uid="{00000000-0005-0000-0000-000042000000}"/>
    <cellStyle name="Monétaire 12" xfId="64" xr:uid="{00000000-0005-0000-0000-000043000000}"/>
    <cellStyle name="Monétaire 2" xfId="38" xr:uid="{00000000-0005-0000-0000-000044000000}"/>
    <cellStyle name="Monétaire 2 2" xfId="84" xr:uid="{00000000-0005-0000-0000-000045000000}"/>
    <cellStyle name="Monétaire 2 2 2" xfId="110" xr:uid="{00000000-0005-0000-0000-000046000000}"/>
    <cellStyle name="Monétaire 2 3" xfId="92" xr:uid="{00000000-0005-0000-0000-000047000000}"/>
    <cellStyle name="Monétaire 3" xfId="66" xr:uid="{00000000-0005-0000-0000-000048000000}"/>
    <cellStyle name="Monétaire 3 2" xfId="86" xr:uid="{00000000-0005-0000-0000-000049000000}"/>
    <cellStyle name="Monétaire 3 2 2" xfId="112" xr:uid="{00000000-0005-0000-0000-00004A000000}"/>
    <cellStyle name="Monétaire 3 3" xfId="95" xr:uid="{00000000-0005-0000-0000-00004B000000}"/>
    <cellStyle name="Monétaire 4" xfId="68" xr:uid="{00000000-0005-0000-0000-00004C000000}"/>
    <cellStyle name="Monétaire 4 2" xfId="97" xr:uid="{00000000-0005-0000-0000-00004D000000}"/>
    <cellStyle name="Monétaire 5" xfId="70" xr:uid="{00000000-0005-0000-0000-00004E000000}"/>
    <cellStyle name="Monétaire 5 2" xfId="99" xr:uid="{00000000-0005-0000-0000-00004F000000}"/>
    <cellStyle name="Monétaire 6" xfId="75" xr:uid="{00000000-0005-0000-0000-000050000000}"/>
    <cellStyle name="Monétaire 6 2" xfId="101" xr:uid="{00000000-0005-0000-0000-000051000000}"/>
    <cellStyle name="Monétaire 7" xfId="77" xr:uid="{00000000-0005-0000-0000-000052000000}"/>
    <cellStyle name="Monétaire 7 2" xfId="103" xr:uid="{00000000-0005-0000-0000-000053000000}"/>
    <cellStyle name="Monétaire 8" xfId="79" xr:uid="{00000000-0005-0000-0000-000054000000}"/>
    <cellStyle name="Monétaire 8 2" xfId="105" xr:uid="{00000000-0005-0000-0000-000055000000}"/>
    <cellStyle name="Monétaire 9" xfId="81" xr:uid="{00000000-0005-0000-0000-000056000000}"/>
    <cellStyle name="Monétaire 9 2" xfId="107" xr:uid="{00000000-0005-0000-0000-000057000000}"/>
    <cellStyle name="Neutre 2" xfId="49" xr:uid="{00000000-0005-0000-0000-000058000000}"/>
    <cellStyle name="Neutre 3" xfId="40" xr:uid="{00000000-0005-0000-0000-000059000000}"/>
    <cellStyle name="Normal" xfId="0" builtinId="0"/>
    <cellStyle name="Normal 2" xfId="2" xr:uid="{00000000-0005-0000-0000-00005B000000}"/>
    <cellStyle name="Normal 2 2" xfId="3" xr:uid="{00000000-0005-0000-0000-00005C000000}"/>
    <cellStyle name="Normal 2 2 2" xfId="61" xr:uid="{00000000-0005-0000-0000-00005D000000}"/>
    <cellStyle name="Normal 2 3" xfId="39" xr:uid="{00000000-0005-0000-0000-00005E000000}"/>
    <cellStyle name="Normal 2 3 2" xfId="73" xr:uid="{00000000-0005-0000-0000-00005F000000}"/>
    <cellStyle name="Normal 2 4" xfId="60" xr:uid="{00000000-0005-0000-0000-000060000000}"/>
    <cellStyle name="Normal 3" xfId="59" xr:uid="{00000000-0005-0000-0000-000061000000}"/>
    <cellStyle name="Normal 3 2" xfId="71" xr:uid="{00000000-0005-0000-0000-000062000000}"/>
    <cellStyle name="Note" xfId="17" builtinId="10" customBuiltin="1"/>
    <cellStyle name="Pourcentage" xfId="1" builtinId="5"/>
    <cellStyle name="SAPBEXstdData" xfId="58" xr:uid="{00000000-0005-0000-0000-000065000000}"/>
    <cellStyle name="SAPBEXstdData 2" xfId="72" xr:uid="{00000000-0005-0000-0000-000066000000}"/>
    <cellStyle name="SAPBEXstdData 3" xfId="116" xr:uid="{00000000-0005-0000-0000-000067000000}"/>
    <cellStyle name="SAPBEXstdItem" xfId="62" xr:uid="{00000000-0005-0000-0000-000068000000}"/>
    <cellStyle name="Satisfaisant" xfId="9" builtinId="26" customBuiltin="1"/>
    <cellStyle name="Sortie" xfId="12" builtinId="21" customBuiltin="1"/>
    <cellStyle name="Texte explicatif" xfId="18" builtinId="53" customBuiltin="1"/>
    <cellStyle name="Titre" xfId="4" builtinId="15" customBuiltin="1"/>
    <cellStyle name="Titre 2" xfId="57" xr:uid="{00000000-0005-0000-0000-00006D000000}"/>
    <cellStyle name="Titre 3" xfId="56" xr:uid="{00000000-0005-0000-0000-00006E000000}"/>
    <cellStyle name="Titre 4" xfId="63" xr:uid="{00000000-0005-0000-0000-00006F000000}"/>
    <cellStyle name="Titre 1" xfId="5" builtinId="16" customBuiltin="1"/>
    <cellStyle name="Titre 2" xfId="6" builtinId="17" customBuiltin="1"/>
    <cellStyle name="Titre 3" xfId="7" builtinId="18" customBuiltin="1"/>
    <cellStyle name="Titre 4" xfId="8" builtinId="19" customBuiltin="1"/>
    <cellStyle name="Total" xfId="19" builtinId="25" customBuiltin="1"/>
    <cellStyle name="Vérification" xfId="15" builtinId="23" customBuiltin="1"/>
  </cellStyles>
  <dxfs count="0"/>
  <tableStyles count="0" defaultTableStyle="TableStyleMedium2" defaultPivotStyle="PivotStyleLight16"/>
  <colors>
    <mruColors>
      <color rgb="FF864A87"/>
      <color rgb="FFE4C0EE"/>
      <color rgb="FFF2BA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7</xdr:col>
      <xdr:colOff>1447800</xdr:colOff>
      <xdr:row>2</xdr:row>
      <xdr:rowOff>25771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6300" y="190500"/>
          <a:ext cx="1447800" cy="835396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1457325</xdr:colOff>
      <xdr:row>1</xdr:row>
      <xdr:rowOff>485775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190500"/>
          <a:ext cx="1457325" cy="48577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48</xdr:row>
      <xdr:rowOff>0</xdr:rowOff>
    </xdr:from>
    <xdr:to>
      <xdr:col>9</xdr:col>
      <xdr:colOff>72571</xdr:colOff>
      <xdr:row>57</xdr:row>
      <xdr:rowOff>54429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3DE56A8-BBAE-4842-A7F8-7128E45F9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00143" y="12554857"/>
          <a:ext cx="4626428" cy="168728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FRANCOIS Charlotte" id="{A4452AED-A913-4992-91EF-62B5CFEDD6D5}" userId="S::charlotte.francois@edf.fr::51c9b18c-6b83-4774-8e2e-30fc2eda0d42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3" dT="2022-10-06T09:43:30.43" personId="{A4452AED-A913-4992-91EF-62B5CFEDD6D5}" id="{C066D165-00CE-4703-93BD-8608450CA0A6}">
    <text>Flexibilité à 10% suite à votre accord</text>
  </threadedComment>
  <threadedComment ref="D30" dT="2022-10-06T09:38:53.85" personId="{A4452AED-A913-4992-91EF-62B5CFEDD6D5}" id="{EA5ECABF-FB85-4858-988C-22FF78E32395}">
    <text>Les tarifs C3 sont en extinctions basculant en C2, de ce fait nous appliquons la tarification du C2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L5" dT="2022-10-06T09:35:17.15" personId="{A4452AED-A913-4992-91EF-62B5CFEDD6D5}" id="{CFA4E84C-22AA-4573-BA2F-079D29D6FE9F}">
    <text>Coefficient de sécurité à 0,99 comme indiqué dans BPU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4" dT="2022-10-06T09:41:56.17" personId="{A4452AED-A913-4992-91EF-62B5CFEDD6D5}" id="{629BC41E-F114-449A-930A-70A92C9DD7D5}">
    <text>Suite à votre accord, flexibilité 10%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5"/>
  <sheetViews>
    <sheetView showGridLines="0" tabSelected="1" topLeftCell="A40" zoomScale="68" zoomScaleNormal="68" workbookViewId="0">
      <selection activeCell="B49" sqref="B49:C54"/>
    </sheetView>
  </sheetViews>
  <sheetFormatPr baseColWidth="10" defaultColWidth="11.453125" defaultRowHeight="14.5" x14ac:dyDescent="0.35"/>
  <cols>
    <col min="1" max="1" width="11.453125" style="40"/>
    <col min="2" max="2" width="24.1796875" style="16" customWidth="1"/>
    <col min="3" max="3" width="29.26953125" style="16" customWidth="1"/>
    <col min="4" max="4" width="17.7265625" style="16" customWidth="1"/>
    <col min="5" max="5" width="17.81640625" style="16" customWidth="1"/>
    <col min="6" max="6" width="19.81640625" style="16" customWidth="1"/>
    <col min="7" max="7" width="18.54296875" style="16" customWidth="1"/>
    <col min="8" max="8" width="24.1796875" style="16" customWidth="1"/>
    <col min="9" max="9" width="22.453125" style="16" customWidth="1"/>
    <col min="10" max="10" width="17.453125" style="16" customWidth="1"/>
    <col min="11" max="11" width="16.453125" style="16" customWidth="1"/>
    <col min="12" max="16384" width="11.453125" style="16"/>
  </cols>
  <sheetData>
    <row r="1" spans="2:11" x14ac:dyDescent="0.35"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2:11" ht="63.75" customHeight="1" x14ac:dyDescent="0.35">
      <c r="B2" s="17" t="s">
        <v>0</v>
      </c>
      <c r="C2" s="18" t="s">
        <v>1380</v>
      </c>
      <c r="E2" s="137" t="s">
        <v>46</v>
      </c>
      <c r="F2" s="137"/>
      <c r="G2" s="137"/>
      <c r="J2" s="138" t="s">
        <v>39</v>
      </c>
      <c r="K2" s="138"/>
    </row>
    <row r="3" spans="2:11" x14ac:dyDescent="0.35">
      <c r="B3" s="17" t="s">
        <v>1</v>
      </c>
      <c r="C3" s="29" t="s">
        <v>2</v>
      </c>
      <c r="J3" s="126" t="s">
        <v>5</v>
      </c>
      <c r="K3" s="130">
        <v>0.1</v>
      </c>
    </row>
    <row r="4" spans="2:11" x14ac:dyDescent="0.35">
      <c r="J4" s="128" t="s">
        <v>6</v>
      </c>
      <c r="K4" s="131">
        <v>0.1</v>
      </c>
    </row>
    <row r="5" spans="2:11" ht="15" customHeight="1" x14ac:dyDescent="0.35">
      <c r="B5" s="20" t="s">
        <v>3</v>
      </c>
      <c r="C5" s="21">
        <v>44927</v>
      </c>
      <c r="G5" s="1"/>
    </row>
    <row r="6" spans="2:11" x14ac:dyDescent="0.35">
      <c r="B6" s="20" t="s">
        <v>4</v>
      </c>
      <c r="C6" s="21">
        <v>45291</v>
      </c>
      <c r="G6" s="1"/>
      <c r="H6" s="139" t="s">
        <v>7</v>
      </c>
      <c r="I6" s="139"/>
      <c r="J6" s="139"/>
      <c r="K6" s="139"/>
    </row>
    <row r="8" spans="2:11" ht="21" x14ac:dyDescent="0.5">
      <c r="B8" s="140" t="s">
        <v>8</v>
      </c>
      <c r="C8" s="140"/>
      <c r="D8" s="140"/>
      <c r="E8" s="140"/>
      <c r="F8" s="140"/>
      <c r="G8" s="140"/>
      <c r="H8" s="140"/>
      <c r="I8" s="140"/>
      <c r="J8" s="140"/>
      <c r="K8" s="140"/>
    </row>
    <row r="9" spans="2:11" ht="40.5" customHeight="1" x14ac:dyDescent="0.35">
      <c r="B9" s="141" t="s">
        <v>41</v>
      </c>
      <c r="C9" s="141"/>
      <c r="D9" s="141"/>
      <c r="E9" s="141"/>
      <c r="F9" s="141"/>
      <c r="G9" s="4"/>
      <c r="H9" s="4"/>
      <c r="I9" s="4"/>
      <c r="J9" s="4"/>
      <c r="K9" s="4"/>
    </row>
    <row r="10" spans="2:11" x14ac:dyDescent="0.35">
      <c r="B10" s="5" t="s">
        <v>9</v>
      </c>
      <c r="C10" s="4"/>
      <c r="D10" s="4"/>
      <c r="E10" s="4"/>
      <c r="F10" s="4"/>
      <c r="G10" s="4"/>
      <c r="H10" s="4"/>
      <c r="I10" s="4"/>
      <c r="J10" s="5"/>
      <c r="K10" s="5"/>
    </row>
    <row r="11" spans="2:11" x14ac:dyDescent="0.35">
      <c r="B11" s="6" t="s">
        <v>10</v>
      </c>
      <c r="C11" s="5"/>
      <c r="D11" s="5"/>
      <c r="E11" s="5"/>
      <c r="F11" s="5"/>
      <c r="G11" s="5"/>
      <c r="H11" s="5"/>
      <c r="I11" s="5"/>
      <c r="J11" s="5"/>
      <c r="K11" s="5"/>
    </row>
    <row r="12" spans="2:11" x14ac:dyDescent="0.35">
      <c r="B12" s="5"/>
      <c r="C12" s="7"/>
      <c r="D12" s="7"/>
      <c r="E12" s="7"/>
      <c r="F12" s="7"/>
      <c r="G12" s="7"/>
      <c r="H12" s="5"/>
      <c r="I12" s="5"/>
      <c r="J12" s="5"/>
      <c r="K12" s="5"/>
    </row>
    <row r="13" spans="2:11" x14ac:dyDescent="0.35">
      <c r="B13" s="15" t="s">
        <v>38</v>
      </c>
      <c r="C13" s="7"/>
      <c r="D13" s="7"/>
      <c r="E13" s="7"/>
      <c r="F13" s="7"/>
      <c r="G13" s="7"/>
      <c r="H13" s="5"/>
      <c r="I13" s="5"/>
      <c r="J13" s="5"/>
      <c r="K13" s="5"/>
    </row>
    <row r="14" spans="2:11" x14ac:dyDescent="0.35">
      <c r="B14" s="8"/>
      <c r="C14" s="144" t="s">
        <v>35</v>
      </c>
      <c r="D14" s="144"/>
      <c r="E14" s="144"/>
      <c r="F14" s="144"/>
      <c r="G14" s="8"/>
      <c r="H14" s="5"/>
      <c r="I14" s="5"/>
      <c r="J14" s="5"/>
      <c r="K14" s="5"/>
    </row>
    <row r="15" spans="2:11" x14ac:dyDescent="0.35">
      <c r="B15" s="8"/>
      <c r="C15" s="6" t="s">
        <v>36</v>
      </c>
      <c r="D15" s="7"/>
      <c r="E15" s="7"/>
      <c r="F15" s="7"/>
      <c r="G15" s="7"/>
      <c r="H15" s="5"/>
      <c r="I15" s="5"/>
      <c r="J15" s="5"/>
      <c r="K15" s="5"/>
    </row>
    <row r="16" spans="2:11" x14ac:dyDescent="0.35">
      <c r="B16" s="8"/>
      <c r="C16" s="6"/>
      <c r="D16" s="7"/>
      <c r="E16" s="7"/>
      <c r="F16" s="7"/>
      <c r="G16" s="7"/>
      <c r="H16" s="5"/>
      <c r="I16" s="5"/>
      <c r="J16" s="5"/>
      <c r="K16" s="5"/>
    </row>
    <row r="17" spans="1:11" x14ac:dyDescent="0.35">
      <c r="B17" s="6" t="s">
        <v>37</v>
      </c>
      <c r="C17" s="5"/>
      <c r="D17" s="5"/>
      <c r="E17" s="5"/>
      <c r="F17" s="5"/>
      <c r="G17" s="5"/>
      <c r="H17" s="5"/>
      <c r="I17" s="5"/>
      <c r="J17" s="5"/>
      <c r="K17" s="5"/>
    </row>
    <row r="18" spans="1:11" ht="15.75" customHeight="1" x14ac:dyDescent="0.35">
      <c r="B18" s="6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35">
      <c r="B19" s="6" t="s">
        <v>42</v>
      </c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35">
      <c r="B20" s="145"/>
      <c r="C20" s="145"/>
      <c r="D20" s="145"/>
      <c r="E20" s="145"/>
      <c r="F20" s="145"/>
      <c r="G20" s="145"/>
      <c r="H20" s="145"/>
      <c r="I20" s="145"/>
      <c r="J20" s="145"/>
      <c r="K20" s="5"/>
    </row>
    <row r="21" spans="1:11" ht="45" customHeight="1" x14ac:dyDescent="0.35">
      <c r="B21" s="9"/>
      <c r="C21" s="9"/>
      <c r="D21" s="9"/>
      <c r="E21" s="9"/>
      <c r="F21" s="146" t="s">
        <v>43</v>
      </c>
      <c r="G21" s="146"/>
      <c r="H21" s="146" t="s">
        <v>23</v>
      </c>
      <c r="I21" s="146"/>
    </row>
    <row r="22" spans="1:11" ht="52.5" customHeight="1" x14ac:dyDescent="0.35">
      <c r="B22" s="147" t="s">
        <v>1374</v>
      </c>
      <c r="C22" s="148"/>
      <c r="D22" s="148"/>
      <c r="E22" s="149"/>
      <c r="F22" s="30" t="s">
        <v>15</v>
      </c>
      <c r="G22" s="30" t="s">
        <v>34</v>
      </c>
      <c r="H22" s="30" t="s">
        <v>1377</v>
      </c>
      <c r="I22" s="30" t="s">
        <v>44</v>
      </c>
      <c r="J22" s="150" t="s">
        <v>24</v>
      </c>
      <c r="K22" s="151"/>
    </row>
    <row r="23" spans="1:11" ht="90.75" customHeight="1" x14ac:dyDescent="0.35">
      <c r="B23" s="31" t="s">
        <v>11</v>
      </c>
      <c r="C23" s="31" t="s">
        <v>12</v>
      </c>
      <c r="D23" s="31" t="s">
        <v>13</v>
      </c>
      <c r="E23" s="31" t="s">
        <v>14</v>
      </c>
      <c r="F23" s="13" t="s">
        <v>16</v>
      </c>
      <c r="G23" s="13" t="s">
        <v>40</v>
      </c>
      <c r="H23" s="13" t="s">
        <v>1375</v>
      </c>
      <c r="I23" s="13" t="s">
        <v>1376</v>
      </c>
      <c r="J23" s="13" t="s">
        <v>1378</v>
      </c>
      <c r="K23" s="13" t="s">
        <v>33</v>
      </c>
    </row>
    <row r="24" spans="1:11" x14ac:dyDescent="0.35">
      <c r="B24" s="3">
        <v>3</v>
      </c>
      <c r="C24" s="11" t="s">
        <v>18</v>
      </c>
      <c r="D24" s="94" t="s">
        <v>17</v>
      </c>
      <c r="E24" s="3" t="s">
        <v>51</v>
      </c>
      <c r="F24" s="120">
        <f>158.72/1000</f>
        <v>0.15872</v>
      </c>
      <c r="G24" s="14">
        <v>69.55</v>
      </c>
      <c r="H24" s="111">
        <v>-0.24199999999999999</v>
      </c>
      <c r="I24" s="87">
        <v>23.899899999999999</v>
      </c>
      <c r="J24" s="14">
        <v>0</v>
      </c>
      <c r="K24" s="14">
        <v>4.7400000000000003E-3</v>
      </c>
    </row>
    <row r="25" spans="1:11" x14ac:dyDescent="0.35">
      <c r="B25" s="3">
        <v>4</v>
      </c>
      <c r="C25" s="11" t="s">
        <v>18</v>
      </c>
      <c r="D25" s="94" t="s">
        <v>17</v>
      </c>
      <c r="E25" s="3" t="s">
        <v>49</v>
      </c>
      <c r="F25" s="120">
        <f>235.19/1000</f>
        <v>0.23519000000000001</v>
      </c>
      <c r="G25" s="14">
        <v>69.55</v>
      </c>
      <c r="H25" s="14">
        <v>2.9000000000000001E-2</v>
      </c>
      <c r="I25" s="87">
        <v>23.899899999999999</v>
      </c>
      <c r="J25" s="14">
        <v>0</v>
      </c>
      <c r="K25" s="14">
        <v>4.7400000000000003E-3</v>
      </c>
    </row>
    <row r="26" spans="1:11" x14ac:dyDescent="0.35">
      <c r="B26" s="3">
        <v>5</v>
      </c>
      <c r="C26" s="11" t="s">
        <v>18</v>
      </c>
      <c r="D26" s="94" t="s">
        <v>17</v>
      </c>
      <c r="E26" s="3" t="s">
        <v>50</v>
      </c>
      <c r="F26" s="120">
        <f>243.23/1000</f>
        <v>0.24323</v>
      </c>
      <c r="G26" s="14">
        <v>69.55</v>
      </c>
      <c r="H26" s="111">
        <v>-0.14099999999999999</v>
      </c>
      <c r="I26" s="87">
        <v>23.899899999999999</v>
      </c>
      <c r="J26" s="14">
        <v>0</v>
      </c>
      <c r="K26" s="14">
        <v>4.7400000000000003E-3</v>
      </c>
    </row>
    <row r="27" spans="1:11" x14ac:dyDescent="0.35">
      <c r="B27" s="3">
        <v>6</v>
      </c>
      <c r="C27" s="11" t="s">
        <v>18</v>
      </c>
      <c r="D27" s="94" t="s">
        <v>17</v>
      </c>
      <c r="E27" s="3" t="s">
        <v>48</v>
      </c>
      <c r="F27" s="120">
        <f>563.77/1000</f>
        <v>0.56376999999999999</v>
      </c>
      <c r="G27" s="14">
        <v>69.55</v>
      </c>
      <c r="H27" s="14">
        <v>0.60899999999999999</v>
      </c>
      <c r="I27" s="87">
        <v>23.899899999999999</v>
      </c>
      <c r="J27" s="14">
        <v>0</v>
      </c>
      <c r="K27" s="14">
        <v>4.7400000000000003E-3</v>
      </c>
    </row>
    <row r="28" spans="1:11" x14ac:dyDescent="0.35">
      <c r="B28" s="3">
        <v>7</v>
      </c>
      <c r="C28" s="11" t="s">
        <v>18</v>
      </c>
      <c r="D28" s="94" t="s">
        <v>17</v>
      </c>
      <c r="E28" s="25" t="s">
        <v>47</v>
      </c>
      <c r="F28" s="120"/>
      <c r="G28" s="14"/>
      <c r="H28" s="111"/>
      <c r="I28" s="87">
        <v>23.899899999999999</v>
      </c>
      <c r="J28" s="14"/>
      <c r="K28" s="14"/>
    </row>
    <row r="29" spans="1:11" s="26" customFormat="1" x14ac:dyDescent="0.35">
      <c r="A29" s="40"/>
      <c r="F29" s="40"/>
    </row>
    <row r="30" spans="1:11" x14ac:dyDescent="0.35">
      <c r="B30" s="123">
        <v>8</v>
      </c>
      <c r="C30" s="124" t="s">
        <v>20</v>
      </c>
      <c r="D30" s="125" t="s">
        <v>19</v>
      </c>
      <c r="E30" s="3" t="s">
        <v>51</v>
      </c>
      <c r="F30" s="120">
        <f>144.69/1000</f>
        <v>0.14468999999999999</v>
      </c>
      <c r="G30" s="14">
        <v>68.180000000000007</v>
      </c>
      <c r="H30" s="111">
        <v>-0.252</v>
      </c>
      <c r="I30" s="87">
        <v>23.899899999999999</v>
      </c>
      <c r="J30" s="14">
        <v>0</v>
      </c>
      <c r="K30" s="14">
        <v>4.7400000000000003E-3</v>
      </c>
    </row>
    <row r="31" spans="1:11" x14ac:dyDescent="0.35">
      <c r="B31" s="123">
        <v>9</v>
      </c>
      <c r="C31" s="124" t="s">
        <v>20</v>
      </c>
      <c r="D31" s="125" t="s">
        <v>19</v>
      </c>
      <c r="E31" s="3" t="s">
        <v>49</v>
      </c>
      <c r="F31" s="120">
        <f>225.92/1000</f>
        <v>0.22591999999999998</v>
      </c>
      <c r="G31" s="14">
        <v>68.180000000000007</v>
      </c>
      <c r="H31" s="111">
        <v>0</v>
      </c>
      <c r="I31" s="87">
        <v>23.899899999999999</v>
      </c>
      <c r="J31" s="14">
        <v>0</v>
      </c>
      <c r="K31" s="14">
        <v>4.7400000000000003E-3</v>
      </c>
    </row>
    <row r="32" spans="1:11" x14ac:dyDescent="0.35">
      <c r="B32" s="123">
        <v>10</v>
      </c>
      <c r="C32" s="124" t="s">
        <v>20</v>
      </c>
      <c r="D32" s="125" t="s">
        <v>19</v>
      </c>
      <c r="E32" s="3" t="s">
        <v>50</v>
      </c>
      <c r="F32" s="120">
        <f>251.31/1000</f>
        <v>0.25130999999999998</v>
      </c>
      <c r="G32" s="14">
        <v>68.180000000000007</v>
      </c>
      <c r="H32" s="111">
        <v>-0.125</v>
      </c>
      <c r="I32" s="87">
        <v>23.899899999999999</v>
      </c>
      <c r="J32" s="14">
        <v>0</v>
      </c>
      <c r="K32" s="14">
        <v>4.7400000000000003E-3</v>
      </c>
    </row>
    <row r="33" spans="1:11" x14ac:dyDescent="0.35">
      <c r="B33" s="123">
        <v>11</v>
      </c>
      <c r="C33" s="124" t="s">
        <v>20</v>
      </c>
      <c r="D33" s="125" t="s">
        <v>19</v>
      </c>
      <c r="E33" s="3" t="s">
        <v>48</v>
      </c>
      <c r="F33" s="120">
        <f>555.25/1000</f>
        <v>0.55525000000000002</v>
      </c>
      <c r="G33" s="14">
        <v>68.180000000000007</v>
      </c>
      <c r="H33" s="111">
        <v>0.54</v>
      </c>
      <c r="I33" s="87">
        <v>23.899899999999999</v>
      </c>
      <c r="J33" s="14">
        <v>0</v>
      </c>
      <c r="K33" s="14">
        <v>4.7400000000000003E-3</v>
      </c>
    </row>
    <row r="34" spans="1:11" s="24" customFormat="1" x14ac:dyDescent="0.35">
      <c r="A34" s="40"/>
      <c r="B34" s="123">
        <v>12</v>
      </c>
      <c r="C34" s="124" t="s">
        <v>20</v>
      </c>
      <c r="D34" s="125" t="s">
        <v>19</v>
      </c>
      <c r="E34" s="25" t="s">
        <v>47</v>
      </c>
      <c r="F34" s="120">
        <f>823.49/1000</f>
        <v>0.82349000000000006</v>
      </c>
      <c r="G34" s="14">
        <v>68.180000000000007</v>
      </c>
      <c r="H34" s="14">
        <v>1.2190000000000001</v>
      </c>
      <c r="I34" s="87">
        <v>23.899899999999999</v>
      </c>
      <c r="J34" s="14">
        <v>0</v>
      </c>
      <c r="K34" s="14">
        <v>4.7400000000000003E-3</v>
      </c>
    </row>
    <row r="35" spans="1:11" s="26" customFormat="1" x14ac:dyDescent="0.35">
      <c r="A35" s="40"/>
      <c r="B35" s="27"/>
      <c r="C35" s="27"/>
      <c r="D35" s="27"/>
      <c r="E35" s="27"/>
      <c r="F35" s="27"/>
      <c r="G35" s="27"/>
      <c r="H35" s="27"/>
      <c r="I35" s="27"/>
      <c r="J35" s="27"/>
      <c r="K35" s="27"/>
    </row>
    <row r="36" spans="1:11" s="24" customFormat="1" x14ac:dyDescent="0.35">
      <c r="A36" s="40"/>
      <c r="B36" s="3">
        <v>13</v>
      </c>
      <c r="C36" s="11" t="s">
        <v>22</v>
      </c>
      <c r="D36" s="94" t="s">
        <v>21</v>
      </c>
      <c r="E36" s="3" t="s">
        <v>51</v>
      </c>
      <c r="F36" s="120">
        <f>144.69/1000</f>
        <v>0.14468999999999999</v>
      </c>
      <c r="G36" s="14">
        <v>68.180000000000007</v>
      </c>
      <c r="H36" s="111">
        <v>-0.26600000000000001</v>
      </c>
      <c r="I36" s="87">
        <v>23.899899999999999</v>
      </c>
      <c r="J36" s="14">
        <v>0</v>
      </c>
      <c r="K36" s="14">
        <v>4.7400000000000003E-3</v>
      </c>
    </row>
    <row r="37" spans="1:11" s="24" customFormat="1" x14ac:dyDescent="0.35">
      <c r="A37" s="40"/>
      <c r="B37" s="3">
        <v>14</v>
      </c>
      <c r="C37" s="11" t="s">
        <v>22</v>
      </c>
      <c r="D37" s="94" t="s">
        <v>21</v>
      </c>
      <c r="E37" s="3" t="s">
        <v>49</v>
      </c>
      <c r="F37" s="120">
        <f>225.92/1000</f>
        <v>0.22591999999999998</v>
      </c>
      <c r="G37" s="14">
        <v>68.180000000000007</v>
      </c>
      <c r="H37" s="111">
        <v>0</v>
      </c>
      <c r="I37" s="87">
        <v>23.899899999999999</v>
      </c>
      <c r="J37" s="14">
        <v>0</v>
      </c>
      <c r="K37" s="14">
        <v>4.7400000000000003E-3</v>
      </c>
    </row>
    <row r="38" spans="1:11" x14ac:dyDescent="0.35">
      <c r="B38" s="3">
        <v>15</v>
      </c>
      <c r="C38" s="11" t="s">
        <v>22</v>
      </c>
      <c r="D38" s="94" t="s">
        <v>21</v>
      </c>
      <c r="E38" s="3" t="s">
        <v>50</v>
      </c>
      <c r="F38" s="120">
        <f>251.31/1000</f>
        <v>0.25130999999999998</v>
      </c>
      <c r="G38" s="14">
        <v>68.180000000000007</v>
      </c>
      <c r="H38" s="111">
        <v>-0.124</v>
      </c>
      <c r="I38" s="87">
        <v>23.899899999999999</v>
      </c>
      <c r="J38" s="14">
        <v>0</v>
      </c>
      <c r="K38" s="14">
        <v>4.7400000000000003E-3</v>
      </c>
    </row>
    <row r="39" spans="1:11" x14ac:dyDescent="0.35">
      <c r="B39" s="3">
        <v>16</v>
      </c>
      <c r="C39" s="11" t="s">
        <v>22</v>
      </c>
      <c r="D39" s="94" t="s">
        <v>21</v>
      </c>
      <c r="E39" s="3" t="s">
        <v>48</v>
      </c>
      <c r="F39" s="120">
        <f>555.25/1000</f>
        <v>0.55525000000000002</v>
      </c>
      <c r="G39" s="14">
        <v>68.180000000000007</v>
      </c>
      <c r="H39" s="111">
        <v>0.46300000000000002</v>
      </c>
      <c r="I39" s="87">
        <v>23.899899999999999</v>
      </c>
      <c r="J39" s="14">
        <v>0</v>
      </c>
      <c r="K39" s="14">
        <v>4.7400000000000003E-3</v>
      </c>
    </row>
    <row r="40" spans="1:11" x14ac:dyDescent="0.35">
      <c r="B40" s="3">
        <v>17</v>
      </c>
      <c r="C40" s="11" t="s">
        <v>22</v>
      </c>
      <c r="D40" s="94" t="s">
        <v>21</v>
      </c>
      <c r="E40" s="25" t="s">
        <v>47</v>
      </c>
      <c r="F40" s="120">
        <f>823.49/1000</f>
        <v>0.82349000000000006</v>
      </c>
      <c r="G40" s="14">
        <v>68.180000000000007</v>
      </c>
      <c r="H40" s="14">
        <v>1.4830000000000001</v>
      </c>
      <c r="I40" s="87">
        <v>23.899899999999999</v>
      </c>
      <c r="J40" s="14">
        <v>0</v>
      </c>
      <c r="K40" s="14">
        <v>4.7400000000000003E-3</v>
      </c>
    </row>
    <row r="41" spans="1:11" x14ac:dyDescent="0.35">
      <c r="B41" s="22"/>
      <c r="C41" s="22"/>
      <c r="D41" s="22"/>
      <c r="E41" s="22"/>
      <c r="F41" s="26"/>
      <c r="G41" s="26"/>
      <c r="H41" s="26"/>
      <c r="I41" s="26"/>
      <c r="J41" s="26"/>
      <c r="K41" s="26"/>
    </row>
    <row r="42" spans="1:11" x14ac:dyDescent="0.35"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9" x14ac:dyDescent="0.35">
      <c r="B43" s="31" t="s">
        <v>11</v>
      </c>
      <c r="C43" s="31" t="s">
        <v>28</v>
      </c>
      <c r="D43" s="31" t="s">
        <v>32</v>
      </c>
      <c r="E43" s="5"/>
      <c r="F43" s="5"/>
      <c r="G43" s="5"/>
      <c r="H43" s="5"/>
      <c r="I43" s="5"/>
      <c r="J43" s="5"/>
      <c r="K43" s="5"/>
    </row>
    <row r="44" spans="1:11" ht="26" x14ac:dyDescent="0.35">
      <c r="B44" s="11">
        <v>5</v>
      </c>
      <c r="C44" s="12" t="s">
        <v>29</v>
      </c>
      <c r="D44" s="10">
        <f>4.78/1000</f>
        <v>4.7800000000000004E-3</v>
      </c>
      <c r="E44" s="5"/>
      <c r="F44" s="5"/>
      <c r="G44" s="5"/>
      <c r="H44" s="5"/>
      <c r="I44" s="5"/>
      <c r="J44" s="5"/>
      <c r="K44" s="5"/>
    </row>
    <row r="45" spans="1:11" ht="26" x14ac:dyDescent="0.35">
      <c r="B45" s="11">
        <v>6</v>
      </c>
      <c r="C45" s="12" t="s">
        <v>30</v>
      </c>
      <c r="D45" s="10">
        <f>4.78/1000</f>
        <v>4.7800000000000004E-3</v>
      </c>
      <c r="E45" s="5"/>
      <c r="F45" s="5"/>
      <c r="G45" s="5"/>
      <c r="H45" s="5"/>
      <c r="I45" s="5"/>
      <c r="J45" s="5"/>
      <c r="K45" s="5"/>
    </row>
    <row r="46" spans="1:11" ht="39" x14ac:dyDescent="0.35">
      <c r="B46" s="11">
        <v>7</v>
      </c>
      <c r="C46" s="12" t="s">
        <v>31</v>
      </c>
      <c r="D46" s="10">
        <f>4.78/1000</f>
        <v>4.7800000000000004E-3</v>
      </c>
      <c r="E46" s="5"/>
      <c r="F46" s="5"/>
      <c r="G46" s="5"/>
      <c r="H46" s="5"/>
      <c r="I46" s="5"/>
      <c r="J46" s="5"/>
      <c r="K46" s="5"/>
    </row>
    <row r="47" spans="1:11" x14ac:dyDescent="0.35">
      <c r="B47" s="2"/>
    </row>
    <row r="48" spans="1:11" x14ac:dyDescent="0.35">
      <c r="B48" s="142" t="s">
        <v>25</v>
      </c>
      <c r="C48" s="142"/>
      <c r="D48" s="142" t="s">
        <v>26</v>
      </c>
      <c r="E48" s="142"/>
      <c r="F48" s="142"/>
      <c r="G48" s="142" t="s">
        <v>27</v>
      </c>
      <c r="H48" s="142"/>
      <c r="I48" s="142"/>
    </row>
    <row r="49" spans="2:9" x14ac:dyDescent="0.35">
      <c r="B49" s="143" t="s">
        <v>1383</v>
      </c>
      <c r="C49" s="143"/>
      <c r="D49" s="143" t="s">
        <v>1382</v>
      </c>
      <c r="E49" s="143"/>
      <c r="F49" s="143"/>
      <c r="G49" s="143"/>
      <c r="H49" s="143"/>
      <c r="I49" s="143"/>
    </row>
    <row r="50" spans="2:9" x14ac:dyDescent="0.35">
      <c r="B50" s="143"/>
      <c r="C50" s="143"/>
      <c r="D50" s="143"/>
      <c r="E50" s="143"/>
      <c r="F50" s="143"/>
      <c r="G50" s="143"/>
      <c r="H50" s="143"/>
      <c r="I50" s="143"/>
    </row>
    <row r="51" spans="2:9" x14ac:dyDescent="0.35">
      <c r="B51" s="143"/>
      <c r="C51" s="143"/>
      <c r="D51" s="143"/>
      <c r="E51" s="143"/>
      <c r="F51" s="143"/>
      <c r="G51" s="143"/>
      <c r="H51" s="143"/>
      <c r="I51" s="143"/>
    </row>
    <row r="52" spans="2:9" x14ac:dyDescent="0.35">
      <c r="B52" s="143"/>
      <c r="C52" s="143"/>
      <c r="D52" s="143"/>
      <c r="E52" s="143"/>
      <c r="F52" s="143"/>
      <c r="G52" s="143"/>
      <c r="H52" s="143"/>
      <c r="I52" s="143"/>
    </row>
    <row r="53" spans="2:9" x14ac:dyDescent="0.35">
      <c r="B53" s="143"/>
      <c r="C53" s="143"/>
      <c r="D53" s="143"/>
      <c r="E53" s="143"/>
      <c r="F53" s="143"/>
      <c r="G53" s="143"/>
      <c r="H53" s="143"/>
      <c r="I53" s="143"/>
    </row>
    <row r="54" spans="2:9" x14ac:dyDescent="0.35">
      <c r="B54" s="143"/>
      <c r="C54" s="143"/>
      <c r="D54" s="143"/>
      <c r="E54" s="143"/>
      <c r="F54" s="143"/>
      <c r="G54" s="143"/>
      <c r="H54" s="143"/>
      <c r="I54" s="143"/>
    </row>
    <row r="55" spans="2:9" x14ac:dyDescent="0.35">
      <c r="B55" s="113" t="s">
        <v>45</v>
      </c>
    </row>
  </sheetData>
  <mergeCells count="17">
    <mergeCell ref="G48:I48"/>
    <mergeCell ref="B49:C54"/>
    <mergeCell ref="D49:F54"/>
    <mergeCell ref="G49:I54"/>
    <mergeCell ref="C14:F14"/>
    <mergeCell ref="B20:J20"/>
    <mergeCell ref="F21:G21"/>
    <mergeCell ref="H21:I21"/>
    <mergeCell ref="B22:E22"/>
    <mergeCell ref="J22:K22"/>
    <mergeCell ref="B48:C48"/>
    <mergeCell ref="D48:F48"/>
    <mergeCell ref="E2:G2"/>
    <mergeCell ref="J2:K2"/>
    <mergeCell ref="H6:K6"/>
    <mergeCell ref="B8:K8"/>
    <mergeCell ref="B9:F9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W821"/>
  <sheetViews>
    <sheetView showGridLines="0" zoomScale="70" zoomScaleNormal="70" workbookViewId="0">
      <pane xSplit="15" ySplit="11" topLeftCell="P12" activePane="bottomRight" state="frozen"/>
      <selection activeCell="H11" sqref="H11"/>
      <selection pane="topRight" activeCell="H11" sqref="H11"/>
      <selection pane="bottomLeft" activeCell="H11" sqref="H11"/>
      <selection pane="bottomRight" activeCell="H11" sqref="H11"/>
    </sheetView>
  </sheetViews>
  <sheetFormatPr baseColWidth="10" defaultRowHeight="14.5" x14ac:dyDescent="0.35"/>
  <cols>
    <col min="1" max="1" width="10" hidden="1" customWidth="1"/>
    <col min="2" max="2" width="15" style="40" hidden="1" customWidth="1"/>
    <col min="3" max="3" width="12.81640625" style="40" hidden="1" customWidth="1"/>
    <col min="4" max="4" width="9.7265625" style="40" hidden="1" customWidth="1"/>
    <col min="5" max="5" width="7.26953125" style="40" hidden="1" customWidth="1"/>
    <col min="6" max="6" width="39.54296875" style="40" hidden="1" customWidth="1"/>
    <col min="7" max="7" width="15" hidden="1" customWidth="1"/>
    <col min="8" max="8" width="32.453125" hidden="1" customWidth="1"/>
    <col min="9" max="9" width="6" hidden="1" customWidth="1"/>
    <col min="10" max="10" width="29.81640625" hidden="1" customWidth="1"/>
    <col min="11" max="11" width="20.81640625" customWidth="1"/>
    <col min="12" max="12" width="36.1796875" bestFit="1" customWidth="1"/>
    <col min="13" max="13" width="37.7265625" bestFit="1" customWidth="1"/>
    <col min="14" max="14" width="6" bestFit="1" customWidth="1"/>
    <col min="15" max="15" width="28.7265625" bestFit="1" customWidth="1"/>
    <col min="17" max="17" width="24.453125" customWidth="1"/>
    <col min="18" max="18" width="13.1796875" customWidth="1"/>
    <col min="19" max="19" width="18.1796875" customWidth="1"/>
    <col min="24" max="24" width="11.453125" style="40"/>
    <col min="25" max="25" width="15.26953125" bestFit="1" customWidth="1"/>
    <col min="26" max="26" width="11.81640625" bestFit="1" customWidth="1"/>
    <col min="27" max="28" width="12.81640625" bestFit="1" customWidth="1"/>
    <col min="29" max="29" width="14.26953125" bestFit="1" customWidth="1"/>
    <col min="30" max="30" width="12.81640625" style="40" bestFit="1" customWidth="1"/>
    <col min="31" max="31" width="11.453125" style="40"/>
    <col min="32" max="32" width="14.7265625" bestFit="1" customWidth="1"/>
    <col min="33" max="33" width="13.7265625" customWidth="1"/>
    <col min="39" max="40" width="11.453125" style="40"/>
    <col min="41" max="41" width="13.453125" customWidth="1"/>
    <col min="43" max="43" width="13.81640625" customWidth="1"/>
    <col min="48" max="48" width="15.7265625" customWidth="1"/>
    <col min="49" max="49" width="15" customWidth="1"/>
  </cols>
  <sheetData>
    <row r="1" spans="1:49" ht="21.5" thickBot="1" x14ac:dyDescent="0.4">
      <c r="A1" s="70"/>
      <c r="B1" s="70"/>
      <c r="C1" s="70"/>
      <c r="D1" s="70"/>
      <c r="E1" s="70"/>
      <c r="F1" s="70"/>
      <c r="G1" s="70"/>
      <c r="H1" s="70"/>
      <c r="I1" s="70"/>
      <c r="J1" s="70"/>
      <c r="K1" s="90" t="s">
        <v>90</v>
      </c>
      <c r="L1" s="91"/>
      <c r="M1" s="177" t="s">
        <v>7</v>
      </c>
      <c r="N1" s="177"/>
      <c r="O1" s="177"/>
      <c r="P1" s="40"/>
      <c r="Q1" s="40"/>
      <c r="R1" s="70"/>
      <c r="S1" s="71"/>
      <c r="T1" s="71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7"/>
      <c r="AG1" s="69"/>
      <c r="AH1" s="40"/>
      <c r="AI1" s="40"/>
      <c r="AJ1" s="40"/>
      <c r="AK1" s="40"/>
      <c r="AL1" s="40"/>
      <c r="AO1" s="40"/>
      <c r="AP1" s="40"/>
      <c r="AQ1" s="40"/>
      <c r="AR1" s="40"/>
      <c r="AS1" s="40"/>
      <c r="AT1" s="40"/>
      <c r="AU1" s="40"/>
      <c r="AV1" s="40"/>
      <c r="AW1" s="40"/>
    </row>
    <row r="2" spans="1:49" ht="21.5" thickBot="1" x14ac:dyDescent="0.55000000000000004">
      <c r="A2" s="40"/>
      <c r="G2" s="70"/>
      <c r="H2" s="40"/>
      <c r="I2" s="70"/>
      <c r="J2" s="70"/>
      <c r="K2" s="82"/>
      <c r="L2" s="83"/>
      <c r="M2" s="177" t="s">
        <v>1379</v>
      </c>
      <c r="N2" s="177"/>
      <c r="O2" s="177"/>
      <c r="P2" s="40"/>
      <c r="Q2" s="40"/>
      <c r="R2" s="70"/>
      <c r="S2" s="71"/>
      <c r="T2" s="71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68"/>
      <c r="AG2" s="42"/>
      <c r="AH2" s="40"/>
      <c r="AI2" s="40"/>
      <c r="AJ2" s="40"/>
      <c r="AK2" s="40"/>
      <c r="AL2" s="40"/>
      <c r="AO2" s="40"/>
      <c r="AP2" s="40"/>
      <c r="AQ2" s="40"/>
      <c r="AR2" s="40"/>
      <c r="AS2" s="40"/>
      <c r="AT2" s="40"/>
      <c r="AU2" s="40"/>
      <c r="AV2" s="40"/>
      <c r="AW2" s="40"/>
    </row>
    <row r="3" spans="1:49" ht="21" x14ac:dyDescent="0.5">
      <c r="A3" s="40"/>
      <c r="G3" s="70"/>
      <c r="H3" s="40"/>
      <c r="I3" s="70"/>
      <c r="J3" s="134"/>
      <c r="K3" s="135">
        <v>0.1</v>
      </c>
      <c r="L3" s="84">
        <v>44927</v>
      </c>
      <c r="M3" s="73"/>
      <c r="N3" s="73"/>
      <c r="O3" s="40"/>
      <c r="P3" s="40"/>
      <c r="Q3" s="40"/>
      <c r="R3" s="40"/>
      <c r="S3" s="71"/>
      <c r="T3" s="40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68"/>
      <c r="AG3" s="42"/>
      <c r="AH3" s="40"/>
      <c r="AI3" s="40"/>
      <c r="AJ3" s="40"/>
      <c r="AK3" s="40"/>
      <c r="AL3" s="40"/>
      <c r="AO3" s="40"/>
      <c r="AP3" s="40"/>
      <c r="AQ3" s="40"/>
      <c r="AR3" s="40"/>
      <c r="AS3" s="40"/>
      <c r="AT3" s="40"/>
      <c r="AU3" s="40"/>
      <c r="AV3" s="40"/>
      <c r="AW3" s="40"/>
    </row>
    <row r="4" spans="1:49" ht="21" x14ac:dyDescent="0.5">
      <c r="A4" s="40"/>
      <c r="G4" s="70"/>
      <c r="H4" s="40"/>
      <c r="I4" s="70"/>
      <c r="J4" s="134"/>
      <c r="K4" s="136">
        <v>0.1</v>
      </c>
      <c r="L4" s="86">
        <v>45291</v>
      </c>
      <c r="M4" s="73"/>
      <c r="N4" s="73"/>
      <c r="O4" s="40"/>
      <c r="P4" s="40"/>
      <c r="Q4" s="40"/>
      <c r="R4" s="40"/>
      <c r="S4" s="71"/>
      <c r="T4" s="40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68"/>
      <c r="AG4" s="42"/>
      <c r="AH4" s="40"/>
      <c r="AI4" s="40"/>
      <c r="AJ4" s="40"/>
      <c r="AK4" s="40"/>
      <c r="AL4" s="40"/>
      <c r="AO4" s="40"/>
      <c r="AP4" s="40"/>
      <c r="AQ4" s="40"/>
      <c r="AR4" s="40"/>
      <c r="AS4" s="40"/>
      <c r="AT4" s="40"/>
      <c r="AU4" s="40"/>
      <c r="AV4" s="40"/>
      <c r="AW4" s="40"/>
    </row>
    <row r="5" spans="1:49" x14ac:dyDescent="0.35">
      <c r="A5" s="40"/>
      <c r="G5" s="70"/>
      <c r="H5" s="40"/>
      <c r="I5" s="70"/>
      <c r="J5" s="70"/>
      <c r="K5" s="85" t="s">
        <v>56</v>
      </c>
      <c r="L5" s="122">
        <v>0.98</v>
      </c>
      <c r="M5" s="73"/>
      <c r="N5" s="73"/>
      <c r="O5" s="40"/>
      <c r="P5" s="40"/>
      <c r="Q5" s="40"/>
      <c r="R5" s="40"/>
      <c r="S5" s="71"/>
      <c r="T5" s="4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40"/>
      <c r="AG5" s="70"/>
      <c r="AH5" s="40"/>
      <c r="AI5" s="40"/>
      <c r="AJ5" s="40"/>
      <c r="AK5" s="40"/>
      <c r="AL5" s="40"/>
      <c r="AO5" s="40"/>
      <c r="AP5" s="40"/>
      <c r="AQ5" s="40"/>
      <c r="AR5" s="40"/>
      <c r="AS5" s="40"/>
      <c r="AT5" s="40"/>
      <c r="AU5" s="40"/>
      <c r="AV5" s="40"/>
      <c r="AW5" s="40"/>
    </row>
    <row r="6" spans="1:49" x14ac:dyDescent="0.35">
      <c r="A6" s="40"/>
      <c r="G6" s="70"/>
      <c r="H6" s="40"/>
      <c r="I6" s="70"/>
      <c r="J6" s="70"/>
      <c r="K6" s="85" t="s">
        <v>57</v>
      </c>
      <c r="L6" s="109">
        <v>23.899899999999999</v>
      </c>
      <c r="M6" s="73"/>
      <c r="N6" s="73"/>
      <c r="O6" s="40"/>
      <c r="P6" s="40"/>
      <c r="Q6" s="40"/>
      <c r="R6" s="40"/>
      <c r="S6" s="71"/>
      <c r="T6" s="4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40"/>
      <c r="AG6" s="70"/>
      <c r="AH6" s="40"/>
      <c r="AI6" s="40"/>
      <c r="AJ6" s="40"/>
      <c r="AK6" s="40"/>
      <c r="AL6" s="40"/>
      <c r="AO6" s="40"/>
      <c r="AP6" s="40"/>
      <c r="AQ6" s="40"/>
      <c r="AR6" s="40"/>
      <c r="AS6" s="40"/>
      <c r="AT6" s="40"/>
      <c r="AU6" s="40"/>
      <c r="AV6" s="40"/>
      <c r="AW6" s="40"/>
    </row>
    <row r="7" spans="1:49" ht="15" thickBot="1" x14ac:dyDescent="0.4">
      <c r="A7" s="70"/>
      <c r="B7" s="70"/>
      <c r="C7" s="70"/>
      <c r="D7" s="70"/>
      <c r="E7" s="70"/>
      <c r="F7" s="70"/>
      <c r="G7" s="70"/>
      <c r="H7" s="70"/>
      <c r="I7" s="70"/>
      <c r="J7" s="70"/>
      <c r="K7" s="88" t="s">
        <v>1</v>
      </c>
      <c r="L7" s="89" t="s">
        <v>2</v>
      </c>
      <c r="M7" s="70"/>
      <c r="N7" s="70"/>
      <c r="O7" s="40"/>
      <c r="P7" s="40"/>
      <c r="Q7" s="40"/>
      <c r="R7" s="40"/>
      <c r="S7" s="70"/>
      <c r="T7" s="4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40"/>
      <c r="AG7" s="70"/>
      <c r="AH7" s="40"/>
      <c r="AI7" s="40"/>
      <c r="AJ7" s="40"/>
      <c r="AK7" s="40"/>
      <c r="AL7" s="40"/>
      <c r="AO7" s="40"/>
      <c r="AP7" s="40"/>
      <c r="AQ7" s="40"/>
      <c r="AR7" s="40"/>
      <c r="AS7" s="40"/>
      <c r="AT7" s="40"/>
      <c r="AU7" s="40"/>
      <c r="AV7" s="40"/>
      <c r="AW7" s="40"/>
    </row>
    <row r="8" spans="1:49" x14ac:dyDescent="0.35">
      <c r="A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40"/>
      <c r="AG8" s="70"/>
      <c r="AH8" s="40"/>
      <c r="AI8" s="40"/>
      <c r="AJ8" s="40"/>
      <c r="AK8" s="40"/>
      <c r="AL8" s="40"/>
      <c r="AO8" s="40"/>
      <c r="AP8" s="40"/>
      <c r="AQ8" s="40"/>
      <c r="AR8" s="40"/>
      <c r="AS8" s="40"/>
      <c r="AT8" s="40"/>
      <c r="AU8" s="40"/>
      <c r="AV8" s="40"/>
      <c r="AW8" s="40"/>
    </row>
    <row r="9" spans="1:49" x14ac:dyDescent="0.3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171"/>
      <c r="N9" s="171"/>
      <c r="O9" s="171"/>
      <c r="P9" s="72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2"/>
      <c r="AG9" s="73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152" t="s">
        <v>58</v>
      </c>
      <c r="AS9" s="153"/>
      <c r="AT9" s="153"/>
      <c r="AU9" s="154"/>
      <c r="AV9" s="72"/>
      <c r="AW9" s="72"/>
    </row>
    <row r="10" spans="1:49" x14ac:dyDescent="0.35">
      <c r="A10" s="172" t="s">
        <v>59</v>
      </c>
      <c r="B10" s="173"/>
      <c r="C10" s="173"/>
      <c r="D10" s="173"/>
      <c r="E10" s="173"/>
      <c r="F10" s="173"/>
      <c r="G10" s="172"/>
      <c r="H10" s="172"/>
      <c r="I10" s="172"/>
      <c r="J10" s="172"/>
      <c r="K10" s="160" t="s">
        <v>60</v>
      </c>
      <c r="L10" s="160" t="s">
        <v>61</v>
      </c>
      <c r="M10" s="174" t="s">
        <v>62</v>
      </c>
      <c r="N10" s="174"/>
      <c r="O10" s="174"/>
      <c r="P10" s="161" t="s">
        <v>63</v>
      </c>
      <c r="Q10" s="162"/>
      <c r="R10" s="162"/>
      <c r="S10" s="162"/>
      <c r="T10" s="167" t="s">
        <v>64</v>
      </c>
      <c r="U10" s="168"/>
      <c r="V10" s="168"/>
      <c r="W10" s="168"/>
      <c r="X10" s="168"/>
      <c r="Y10" s="169"/>
      <c r="Z10" s="164" t="s">
        <v>91</v>
      </c>
      <c r="AA10" s="165"/>
      <c r="AB10" s="165"/>
      <c r="AC10" s="165"/>
      <c r="AD10" s="165"/>
      <c r="AE10" s="165"/>
      <c r="AF10" s="166"/>
      <c r="AG10" s="170" t="s">
        <v>65</v>
      </c>
      <c r="AH10" s="155" t="s">
        <v>66</v>
      </c>
      <c r="AI10" s="156"/>
      <c r="AJ10" s="156"/>
      <c r="AK10" s="156"/>
      <c r="AL10" s="156"/>
      <c r="AM10" s="157"/>
      <c r="AN10" s="157"/>
      <c r="AO10" s="158"/>
      <c r="AP10" s="163" t="s">
        <v>67</v>
      </c>
      <c r="AQ10" s="163"/>
      <c r="AR10" s="152" t="s">
        <v>68</v>
      </c>
      <c r="AS10" s="153"/>
      <c r="AT10" s="153"/>
      <c r="AU10" s="154"/>
      <c r="AV10" s="159" t="s">
        <v>69</v>
      </c>
      <c r="AW10" s="159"/>
    </row>
    <row r="11" spans="1:49" ht="39" x14ac:dyDescent="0.35">
      <c r="A11" s="75" t="s">
        <v>70</v>
      </c>
      <c r="B11" s="75" t="s">
        <v>92</v>
      </c>
      <c r="C11" s="96" t="s">
        <v>93</v>
      </c>
      <c r="D11" s="96" t="s">
        <v>94</v>
      </c>
      <c r="E11" s="96" t="s">
        <v>95</v>
      </c>
      <c r="F11" s="75" t="s">
        <v>71</v>
      </c>
      <c r="G11" s="75" t="s">
        <v>96</v>
      </c>
      <c r="H11" s="75" t="s">
        <v>72</v>
      </c>
      <c r="I11" s="75" t="s">
        <v>73</v>
      </c>
      <c r="J11" s="75" t="s">
        <v>74</v>
      </c>
      <c r="K11" s="160"/>
      <c r="L11" s="160"/>
      <c r="M11" s="74" t="s">
        <v>75</v>
      </c>
      <c r="N11" s="74" t="s">
        <v>73</v>
      </c>
      <c r="O11" s="74" t="s">
        <v>76</v>
      </c>
      <c r="P11" s="74" t="s">
        <v>13</v>
      </c>
      <c r="Q11" s="103" t="s">
        <v>1338</v>
      </c>
      <c r="R11" s="103" t="s">
        <v>77</v>
      </c>
      <c r="S11" s="104" t="s">
        <v>14</v>
      </c>
      <c r="T11" s="76" t="s">
        <v>51</v>
      </c>
      <c r="U11" s="76" t="s">
        <v>49</v>
      </c>
      <c r="V11" s="76" t="s">
        <v>50</v>
      </c>
      <c r="W11" s="76" t="s">
        <v>48</v>
      </c>
      <c r="X11" s="76" t="s">
        <v>47</v>
      </c>
      <c r="Y11" s="76" t="s">
        <v>78</v>
      </c>
      <c r="Z11" s="77" t="s">
        <v>51</v>
      </c>
      <c r="AA11" s="77" t="s">
        <v>49</v>
      </c>
      <c r="AB11" s="77" t="s">
        <v>50</v>
      </c>
      <c r="AC11" s="77" t="s">
        <v>48</v>
      </c>
      <c r="AD11" s="77" t="s">
        <v>47</v>
      </c>
      <c r="AE11" s="114" t="s">
        <v>1354</v>
      </c>
      <c r="AF11" s="77" t="s">
        <v>78</v>
      </c>
      <c r="AG11" s="170"/>
      <c r="AH11" s="78" t="s">
        <v>79</v>
      </c>
      <c r="AI11" s="78" t="s">
        <v>80</v>
      </c>
      <c r="AJ11" s="78" t="s">
        <v>1349</v>
      </c>
      <c r="AK11" s="78" t="s">
        <v>1350</v>
      </c>
      <c r="AL11" s="78" t="s">
        <v>1351</v>
      </c>
      <c r="AM11" s="78" t="s">
        <v>1352</v>
      </c>
      <c r="AN11" s="78" t="s">
        <v>1353</v>
      </c>
      <c r="AO11" s="78" t="s">
        <v>81</v>
      </c>
      <c r="AP11" s="79" t="s">
        <v>82</v>
      </c>
      <c r="AQ11" s="79" t="s">
        <v>83</v>
      </c>
      <c r="AR11" s="80" t="s">
        <v>84</v>
      </c>
      <c r="AS11" s="80" t="s">
        <v>85</v>
      </c>
      <c r="AT11" s="80" t="s">
        <v>86</v>
      </c>
      <c r="AU11" s="80" t="s">
        <v>87</v>
      </c>
      <c r="AV11" s="81" t="s">
        <v>88</v>
      </c>
      <c r="AW11" s="81" t="s">
        <v>89</v>
      </c>
    </row>
    <row r="12" spans="1:49" s="95" customFormat="1" x14ac:dyDescent="0.35">
      <c r="A12" s="97" t="s">
        <v>97</v>
      </c>
      <c r="B12" s="99" t="s">
        <v>444</v>
      </c>
      <c r="C12" s="99" t="s">
        <v>480</v>
      </c>
      <c r="D12" s="99" t="s">
        <v>506</v>
      </c>
      <c r="E12" s="99" t="s">
        <v>599</v>
      </c>
      <c r="F12" s="97" t="s">
        <v>192</v>
      </c>
      <c r="G12" s="97"/>
      <c r="H12" s="97" t="s">
        <v>193</v>
      </c>
      <c r="I12" s="97" t="s">
        <v>194</v>
      </c>
      <c r="J12" s="97" t="s">
        <v>192</v>
      </c>
      <c r="K12" s="99" t="s">
        <v>1044</v>
      </c>
      <c r="L12" s="99" t="s">
        <v>847</v>
      </c>
      <c r="M12" s="99" t="s">
        <v>600</v>
      </c>
      <c r="N12" s="99" t="s">
        <v>194</v>
      </c>
      <c r="O12" s="99" t="s">
        <v>192</v>
      </c>
      <c r="P12" s="99" t="s">
        <v>17</v>
      </c>
      <c r="Q12" s="99" t="s">
        <v>1339</v>
      </c>
      <c r="R12" s="101"/>
      <c r="T12" s="105">
        <v>0</v>
      </c>
      <c r="U12" s="105">
        <v>0</v>
      </c>
      <c r="V12" s="105">
        <v>0</v>
      </c>
      <c r="W12" s="105">
        <v>0</v>
      </c>
      <c r="X12" s="105">
        <v>0</v>
      </c>
      <c r="Y12" s="106">
        <f t="shared" ref="Y12:Y75" si="0">T12+U12+V12+W12+X12</f>
        <v>0</v>
      </c>
      <c r="Z12" s="108">
        <f>T12*'BPU LOT 2 - 2023 ARENH'!F$24</f>
        <v>0</v>
      </c>
      <c r="AA12" s="108">
        <f>U12*'BPU LOT 2 - 2023 ARENH'!F$25</f>
        <v>0</v>
      </c>
      <c r="AB12" s="108">
        <f>V12*'BPU LOT 2 - 2023 ARENH'!F$26</f>
        <v>0</v>
      </c>
      <c r="AC12" s="108">
        <f>W12*'BPU LOT 2 - 2023 ARENH'!F$27</f>
        <v>0</v>
      </c>
      <c r="AD12" s="108">
        <f>X12*'BPU LOT 2 - 2023 ARENH'!F$28</f>
        <v>0</v>
      </c>
      <c r="AE12" s="121">
        <f>'BPU LOT 2 - 2023 ARENH'!J$24</f>
        <v>0</v>
      </c>
      <c r="AF12" s="108">
        <f>Z12+AA12+AB12+AC12+AD12+AE12</f>
        <v>0</v>
      </c>
      <c r="AG12" s="95">
        <f>'BPU LOT 2 - 2023 ARENH'!G$24</f>
        <v>69.55</v>
      </c>
      <c r="AH12" s="95">
        <f t="shared" ref="AH12:AH75" si="1">L$6</f>
        <v>23.899899999999999</v>
      </c>
      <c r="AI12" s="95">
        <f t="shared" ref="AI12:AI75" si="2">L$5</f>
        <v>0.98</v>
      </c>
      <c r="AJ12" s="108">
        <f>'BPU LOT 2 - 2023 ARENH'!H$24</f>
        <v>-0.24199999999999999</v>
      </c>
      <c r="AK12" s="108">
        <f>'BPU LOT 2 - 2023 ARENH'!H$25</f>
        <v>2.9000000000000001E-2</v>
      </c>
      <c r="AL12" s="108">
        <f>'BPU LOT 2 - 2023 ARENH'!H$26</f>
        <v>-0.14099999999999999</v>
      </c>
      <c r="AM12" s="108">
        <f>'BPU LOT 2 - 2023 ARENH'!H$27</f>
        <v>0.60899999999999999</v>
      </c>
      <c r="AN12" s="108">
        <f>'BPU LOT 2 - 2023 ARENH'!H$28</f>
        <v>0</v>
      </c>
      <c r="AO12" s="108">
        <f>AH12*AI12*(AJ12*Z12+AK12*AA12+AL12*AB12+AM12*AC12+AN12*AD12)/1000</f>
        <v>0</v>
      </c>
      <c r="AP12" s="108">
        <f>'BPU LOT 2 - 2023 ARENH'!K$24</f>
        <v>4.7400000000000003E-3</v>
      </c>
      <c r="AQ12" s="108">
        <f>AP12*Y12</f>
        <v>0</v>
      </c>
      <c r="AR12" s="110">
        <v>13.938000000000001</v>
      </c>
      <c r="AS12" s="110">
        <v>262.65999600000004</v>
      </c>
      <c r="AT12" s="110">
        <v>173.94624000000002</v>
      </c>
      <c r="AU12" s="110">
        <v>0</v>
      </c>
      <c r="AV12" s="108">
        <f>AQ12+AO12+AF12</f>
        <v>0</v>
      </c>
      <c r="AW12" s="108">
        <f>AV12+AR12+AS12+AT12+AU12</f>
        <v>450.54423600000007</v>
      </c>
    </row>
    <row r="13" spans="1:49" s="95" customFormat="1" x14ac:dyDescent="0.35">
      <c r="A13" s="98" t="s">
        <v>98</v>
      </c>
      <c r="B13" s="100" t="s">
        <v>445</v>
      </c>
      <c r="C13" s="100"/>
      <c r="D13" s="100" t="s">
        <v>507</v>
      </c>
      <c r="E13" s="100" t="s">
        <v>599</v>
      </c>
      <c r="F13" s="98" t="s">
        <v>195</v>
      </c>
      <c r="G13" s="98"/>
      <c r="H13" s="98" t="s">
        <v>196</v>
      </c>
      <c r="I13" s="98" t="s">
        <v>197</v>
      </c>
      <c r="J13" s="98" t="s">
        <v>198</v>
      </c>
      <c r="K13" s="100" t="s">
        <v>1045</v>
      </c>
      <c r="L13" s="100" t="s">
        <v>848</v>
      </c>
      <c r="M13" s="100" t="s">
        <v>601</v>
      </c>
      <c r="N13" s="100" t="s">
        <v>197</v>
      </c>
      <c r="O13" s="100" t="s">
        <v>435</v>
      </c>
      <c r="P13" s="100" t="s">
        <v>17</v>
      </c>
      <c r="Q13" s="100" t="s">
        <v>1340</v>
      </c>
      <c r="R13" s="102" t="s">
        <v>1288</v>
      </c>
      <c r="T13" s="105">
        <v>9642</v>
      </c>
      <c r="U13" s="105">
        <v>20156</v>
      </c>
      <c r="V13" s="105">
        <v>19454</v>
      </c>
      <c r="W13" s="105">
        <v>47304</v>
      </c>
      <c r="X13" s="105">
        <v>0</v>
      </c>
      <c r="Y13" s="106">
        <f t="shared" si="0"/>
        <v>96556</v>
      </c>
      <c r="Z13" s="108">
        <f>T13*'BPU LOT 2 - 2023 ARENH'!F$24</f>
        <v>1530.37824</v>
      </c>
      <c r="AA13" s="108">
        <f>U13*'BPU LOT 2 - 2023 ARENH'!F$25</f>
        <v>4740.4896399999998</v>
      </c>
      <c r="AB13" s="108">
        <f>V13*'BPU LOT 2 - 2023 ARENH'!F$26</f>
        <v>4731.7964199999997</v>
      </c>
      <c r="AC13" s="108">
        <f>W13*'BPU LOT 2 - 2023 ARENH'!F$27</f>
        <v>26668.576079999999</v>
      </c>
      <c r="AD13" s="108">
        <f>X13*'BPU LOT 2 - 2023 ARENH'!F$28</f>
        <v>0</v>
      </c>
      <c r="AE13" s="121">
        <f>'BPU LOT 2 - 2023 ARENH'!J$24</f>
        <v>0</v>
      </c>
      <c r="AF13" s="108">
        <f t="shared" ref="AF13:AF76" si="3">Z13+AA13+AB13+AC13+AD13+AE13</f>
        <v>37671.240380000003</v>
      </c>
      <c r="AG13" s="95">
        <f>'BPU LOT 2 - 2023 ARENH'!G$24</f>
        <v>69.55</v>
      </c>
      <c r="AH13" s="95">
        <f t="shared" si="1"/>
        <v>23.899899999999999</v>
      </c>
      <c r="AI13" s="95">
        <f t="shared" si="2"/>
        <v>0.98</v>
      </c>
      <c r="AJ13" s="108">
        <f>'BPU LOT 2 - 2023 ARENH'!H$24</f>
        <v>-0.24199999999999999</v>
      </c>
      <c r="AK13" s="108">
        <f>'BPU LOT 2 - 2023 ARENH'!H$25</f>
        <v>2.9000000000000001E-2</v>
      </c>
      <c r="AL13" s="108">
        <f>'BPU LOT 2 - 2023 ARENH'!H$26</f>
        <v>-0.14099999999999999</v>
      </c>
      <c r="AM13" s="108">
        <f>'BPU LOT 2 - 2023 ARENH'!H$27</f>
        <v>0.60899999999999999</v>
      </c>
      <c r="AN13" s="108">
        <f>'BPU LOT 2 - 2023 ARENH'!H$28</f>
        <v>0</v>
      </c>
      <c r="AO13" s="108">
        <f t="shared" ref="AO13:AO76" si="4">AH13*AI13*(AJ13*Z13+AK13*AA13+AL13*AB13+AM13*AC13+AN13*AD13)/1000</f>
        <v>359.31779237018162</v>
      </c>
      <c r="AP13" s="108">
        <f>'BPU LOT 2 - 2023 ARENH'!K$24</f>
        <v>4.7400000000000003E-3</v>
      </c>
      <c r="AQ13" s="108">
        <f t="shared" ref="AQ13:AQ76" si="5">AP13*Y13</f>
        <v>457.67544000000004</v>
      </c>
      <c r="AR13" s="110">
        <v>101.36650000000002</v>
      </c>
      <c r="AS13" s="110">
        <v>399.33214199999998</v>
      </c>
      <c r="AT13" s="110">
        <v>632.52696000000003</v>
      </c>
      <c r="AU13" s="110">
        <v>0</v>
      </c>
      <c r="AV13" s="108">
        <f t="shared" ref="AV13:AV76" si="6">AQ13+AO13+AF13</f>
        <v>38488.233612370183</v>
      </c>
      <c r="AW13" s="108">
        <f t="shared" ref="AW13:AW76" si="7">AV13+AR13+AS13+AT13+AU13</f>
        <v>39621.459214370181</v>
      </c>
    </row>
    <row r="14" spans="1:49" s="95" customFormat="1" x14ac:dyDescent="0.35">
      <c r="A14" s="98" t="s">
        <v>99</v>
      </c>
      <c r="B14" s="100"/>
      <c r="C14" s="100" t="s">
        <v>481</v>
      </c>
      <c r="D14" s="100" t="s">
        <v>508</v>
      </c>
      <c r="E14" s="100" t="s">
        <v>599</v>
      </c>
      <c r="F14" s="98" t="s">
        <v>199</v>
      </c>
      <c r="G14" s="98"/>
      <c r="H14" s="98" t="s">
        <v>200</v>
      </c>
      <c r="I14" s="98" t="s">
        <v>201</v>
      </c>
      <c r="J14" s="98" t="s">
        <v>202</v>
      </c>
      <c r="K14" s="100" t="s">
        <v>1046</v>
      </c>
      <c r="L14" s="100" t="s">
        <v>849</v>
      </c>
      <c r="M14" s="100" t="s">
        <v>602</v>
      </c>
      <c r="N14" s="100" t="s">
        <v>201</v>
      </c>
      <c r="O14" s="100" t="s">
        <v>202</v>
      </c>
      <c r="P14" s="100" t="s">
        <v>17</v>
      </c>
      <c r="Q14" s="100" t="s">
        <v>1341</v>
      </c>
      <c r="R14" s="102" t="s">
        <v>1289</v>
      </c>
      <c r="T14" s="105">
        <v>2906</v>
      </c>
      <c r="U14" s="105">
        <v>6165</v>
      </c>
      <c r="V14" s="105">
        <v>6355</v>
      </c>
      <c r="W14" s="105">
        <v>12206</v>
      </c>
      <c r="X14" s="105">
        <v>0</v>
      </c>
      <c r="Y14" s="106">
        <f t="shared" si="0"/>
        <v>27632</v>
      </c>
      <c r="Z14" s="108">
        <f>T14*'BPU LOT 2 - 2023 ARENH'!F$24</f>
        <v>461.24032</v>
      </c>
      <c r="AA14" s="108">
        <f>U14*'BPU LOT 2 - 2023 ARENH'!F$25</f>
        <v>1449.9463500000002</v>
      </c>
      <c r="AB14" s="108">
        <f>V14*'BPU LOT 2 - 2023 ARENH'!F$26</f>
        <v>1545.7266500000001</v>
      </c>
      <c r="AC14" s="108">
        <f>W14*'BPU LOT 2 - 2023 ARENH'!F$27</f>
        <v>6881.37662</v>
      </c>
      <c r="AD14" s="108">
        <f>X14*'BPU LOT 2 - 2023 ARENH'!F$28</f>
        <v>0</v>
      </c>
      <c r="AE14" s="121">
        <f>'BPU LOT 2 - 2023 ARENH'!J$24</f>
        <v>0</v>
      </c>
      <c r="AF14" s="108">
        <f t="shared" si="3"/>
        <v>10338.289940000001</v>
      </c>
      <c r="AG14" s="95">
        <f>'BPU LOT 2 - 2023 ARENH'!G$24</f>
        <v>69.55</v>
      </c>
      <c r="AH14" s="95">
        <f t="shared" si="1"/>
        <v>23.899899999999999</v>
      </c>
      <c r="AI14" s="95">
        <f t="shared" si="2"/>
        <v>0.98</v>
      </c>
      <c r="AJ14" s="108">
        <f>'BPU LOT 2 - 2023 ARENH'!H$24</f>
        <v>-0.24199999999999999</v>
      </c>
      <c r="AK14" s="108">
        <f>'BPU LOT 2 - 2023 ARENH'!H$25</f>
        <v>2.9000000000000001E-2</v>
      </c>
      <c r="AL14" s="108">
        <f>'BPU LOT 2 - 2023 ARENH'!H$26</f>
        <v>-0.14099999999999999</v>
      </c>
      <c r="AM14" s="108">
        <f>'BPU LOT 2 - 2023 ARENH'!H$27</f>
        <v>0.60899999999999999</v>
      </c>
      <c r="AN14" s="108">
        <f>'BPU LOT 2 - 2023 ARENH'!H$28</f>
        <v>0</v>
      </c>
      <c r="AO14" s="108">
        <f t="shared" si="4"/>
        <v>91.421285805729383</v>
      </c>
      <c r="AP14" s="108">
        <f>'BPU LOT 2 - 2023 ARENH'!K$24</f>
        <v>4.7400000000000003E-3</v>
      </c>
      <c r="AQ14" s="108">
        <f t="shared" si="5"/>
        <v>130.97568000000001</v>
      </c>
      <c r="AR14" s="110">
        <v>34.399000000000001</v>
      </c>
      <c r="AS14" s="110">
        <v>212.054328</v>
      </c>
      <c r="AT14" s="110">
        <v>456.13074</v>
      </c>
      <c r="AU14" s="110">
        <v>0</v>
      </c>
      <c r="AV14" s="108">
        <f t="shared" si="6"/>
        <v>10560.686905805729</v>
      </c>
      <c r="AW14" s="108">
        <f t="shared" si="7"/>
        <v>11263.270973805729</v>
      </c>
    </row>
    <row r="15" spans="1:49" s="95" customFormat="1" x14ac:dyDescent="0.35">
      <c r="A15" s="98" t="s">
        <v>100</v>
      </c>
      <c r="B15" s="100"/>
      <c r="C15" s="100"/>
      <c r="D15" s="100" t="s">
        <v>509</v>
      </c>
      <c r="E15" s="100" t="s">
        <v>599</v>
      </c>
      <c r="F15" s="98" t="s">
        <v>203</v>
      </c>
      <c r="G15" s="98"/>
      <c r="H15" s="98" t="s">
        <v>204</v>
      </c>
      <c r="I15" s="98" t="s">
        <v>205</v>
      </c>
      <c r="J15" s="98" t="s">
        <v>206</v>
      </c>
      <c r="K15" s="100" t="s">
        <v>1047</v>
      </c>
      <c r="L15" s="100" t="s">
        <v>780</v>
      </c>
      <c r="M15" s="100" t="s">
        <v>603</v>
      </c>
      <c r="N15" s="100" t="s">
        <v>205</v>
      </c>
      <c r="O15" s="100" t="s">
        <v>206</v>
      </c>
      <c r="P15" s="100" t="s">
        <v>17</v>
      </c>
      <c r="Q15" s="100" t="s">
        <v>1341</v>
      </c>
      <c r="R15" s="102" t="s">
        <v>1290</v>
      </c>
      <c r="T15" s="105">
        <v>1621</v>
      </c>
      <c r="U15" s="105">
        <v>3815</v>
      </c>
      <c r="V15" s="105">
        <v>3215</v>
      </c>
      <c r="W15" s="105">
        <v>8422</v>
      </c>
      <c r="X15" s="105">
        <v>0</v>
      </c>
      <c r="Y15" s="106">
        <f t="shared" si="0"/>
        <v>17073</v>
      </c>
      <c r="Z15" s="108">
        <f>T15*'BPU LOT 2 - 2023 ARENH'!F$24</f>
        <v>257.28512000000001</v>
      </c>
      <c r="AA15" s="108">
        <f>U15*'BPU LOT 2 - 2023 ARENH'!F$25</f>
        <v>897.24985000000004</v>
      </c>
      <c r="AB15" s="108">
        <f>V15*'BPU LOT 2 - 2023 ARENH'!F$26</f>
        <v>781.98445000000004</v>
      </c>
      <c r="AC15" s="108">
        <f>W15*'BPU LOT 2 - 2023 ARENH'!F$27</f>
        <v>4748.0709399999996</v>
      </c>
      <c r="AD15" s="108">
        <f>X15*'BPU LOT 2 - 2023 ARENH'!F$28</f>
        <v>0</v>
      </c>
      <c r="AE15" s="121">
        <f>'BPU LOT 2 - 2023 ARENH'!J$24</f>
        <v>0</v>
      </c>
      <c r="AF15" s="108">
        <f t="shared" si="3"/>
        <v>6684.5903600000001</v>
      </c>
      <c r="AG15" s="95">
        <f>'BPU LOT 2 - 2023 ARENH'!G$24</f>
        <v>69.55</v>
      </c>
      <c r="AH15" s="95">
        <f t="shared" si="1"/>
        <v>23.899899999999999</v>
      </c>
      <c r="AI15" s="95">
        <f t="shared" si="2"/>
        <v>0.98</v>
      </c>
      <c r="AJ15" s="108">
        <f>'BPU LOT 2 - 2023 ARENH'!H$24</f>
        <v>-0.24199999999999999</v>
      </c>
      <c r="AK15" s="108">
        <f>'BPU LOT 2 - 2023 ARENH'!H$25</f>
        <v>2.9000000000000001E-2</v>
      </c>
      <c r="AL15" s="108">
        <f>'BPU LOT 2 - 2023 ARENH'!H$26</f>
        <v>-0.14099999999999999</v>
      </c>
      <c r="AM15" s="108">
        <f>'BPU LOT 2 - 2023 ARENH'!H$27</f>
        <v>0.60899999999999999</v>
      </c>
      <c r="AN15" s="108">
        <f>'BPU LOT 2 - 2023 ARENH'!H$28</f>
        <v>0</v>
      </c>
      <c r="AO15" s="108">
        <f t="shared" si="4"/>
        <v>64.294822394904742</v>
      </c>
      <c r="AP15" s="108">
        <f>'BPU LOT 2 - 2023 ARENH'!K$24</f>
        <v>4.7400000000000003E-3</v>
      </c>
      <c r="AQ15" s="108">
        <f t="shared" si="5"/>
        <v>80.926020000000008</v>
      </c>
      <c r="AR15" s="110">
        <v>16.442499999999999</v>
      </c>
      <c r="AS15" s="110">
        <v>296.397108</v>
      </c>
      <c r="AT15" s="110">
        <v>218.02754999999999</v>
      </c>
      <c r="AU15" s="110">
        <v>0</v>
      </c>
      <c r="AV15" s="108">
        <f t="shared" si="6"/>
        <v>6829.8112023949052</v>
      </c>
      <c r="AW15" s="108">
        <f t="shared" si="7"/>
        <v>7360.6783603949052</v>
      </c>
    </row>
    <row r="16" spans="1:49" s="95" customFormat="1" x14ac:dyDescent="0.35">
      <c r="A16" s="98" t="s">
        <v>101</v>
      </c>
      <c r="B16" s="100"/>
      <c r="C16" s="100"/>
      <c r="D16" s="100" t="s">
        <v>510</v>
      </c>
      <c r="E16" s="100" t="s">
        <v>599</v>
      </c>
      <c r="F16" s="98" t="s">
        <v>207</v>
      </c>
      <c r="G16" s="98"/>
      <c r="H16" s="98" t="s">
        <v>208</v>
      </c>
      <c r="I16" s="98" t="s">
        <v>209</v>
      </c>
      <c r="J16" s="98" t="s">
        <v>210</v>
      </c>
      <c r="K16" s="100" t="s">
        <v>1048</v>
      </c>
      <c r="L16" s="100" t="s">
        <v>850</v>
      </c>
      <c r="M16" s="100" t="s">
        <v>604</v>
      </c>
      <c r="N16" s="100" t="s">
        <v>605</v>
      </c>
      <c r="O16" s="100" t="s">
        <v>606</v>
      </c>
      <c r="P16" s="100" t="s">
        <v>17</v>
      </c>
      <c r="Q16" s="100" t="s">
        <v>1341</v>
      </c>
      <c r="R16" s="102" t="s">
        <v>1289</v>
      </c>
      <c r="T16" s="105">
        <v>512</v>
      </c>
      <c r="U16" s="105">
        <v>4628</v>
      </c>
      <c r="V16" s="105">
        <v>1239</v>
      </c>
      <c r="W16" s="105">
        <v>10994</v>
      </c>
      <c r="X16" s="105">
        <v>0</v>
      </c>
      <c r="Y16" s="106">
        <f t="shared" si="0"/>
        <v>17373</v>
      </c>
      <c r="Z16" s="108">
        <f>T16*'BPU LOT 2 - 2023 ARENH'!F$24</f>
        <v>81.26464</v>
      </c>
      <c r="AA16" s="108">
        <f>U16*'BPU LOT 2 - 2023 ARENH'!F$25</f>
        <v>1088.4593199999999</v>
      </c>
      <c r="AB16" s="108">
        <f>V16*'BPU LOT 2 - 2023 ARENH'!F$26</f>
        <v>301.36196999999999</v>
      </c>
      <c r="AC16" s="108">
        <f>W16*'BPU LOT 2 - 2023 ARENH'!F$27</f>
        <v>6198.0873799999999</v>
      </c>
      <c r="AD16" s="108">
        <f>X16*'BPU LOT 2 - 2023 ARENH'!F$28</f>
        <v>0</v>
      </c>
      <c r="AE16" s="121">
        <f>'BPU LOT 2 - 2023 ARENH'!J$24</f>
        <v>0</v>
      </c>
      <c r="AF16" s="108">
        <f t="shared" si="3"/>
        <v>7669.1733100000001</v>
      </c>
      <c r="AG16" s="95">
        <f>'BPU LOT 2 - 2023 ARENH'!G$24</f>
        <v>69.55</v>
      </c>
      <c r="AH16" s="95">
        <f t="shared" si="1"/>
        <v>23.899899999999999</v>
      </c>
      <c r="AI16" s="95">
        <f t="shared" si="2"/>
        <v>0.98</v>
      </c>
      <c r="AJ16" s="108">
        <f>'BPU LOT 2 - 2023 ARENH'!H$24</f>
        <v>-0.24199999999999999</v>
      </c>
      <c r="AK16" s="108">
        <f>'BPU LOT 2 - 2023 ARENH'!H$25</f>
        <v>2.9000000000000001E-2</v>
      </c>
      <c r="AL16" s="108">
        <f>'BPU LOT 2 - 2023 ARENH'!H$26</f>
        <v>-0.14099999999999999</v>
      </c>
      <c r="AM16" s="108">
        <f>'BPU LOT 2 - 2023 ARENH'!H$27</f>
        <v>0.60899999999999999</v>
      </c>
      <c r="AN16" s="108">
        <f>'BPU LOT 2 - 2023 ARENH'!H$28</f>
        <v>0</v>
      </c>
      <c r="AO16" s="108">
        <f t="shared" si="4"/>
        <v>87.692595442598602</v>
      </c>
      <c r="AP16" s="108">
        <f>'BPU LOT 2 - 2023 ARENH'!K$24</f>
        <v>4.7400000000000003E-3</v>
      </c>
      <c r="AQ16" s="108">
        <f t="shared" si="5"/>
        <v>82.348020000000005</v>
      </c>
      <c r="AR16" s="110">
        <v>18.491</v>
      </c>
      <c r="AS16" s="110">
        <v>212.054328</v>
      </c>
      <c r="AT16" s="110">
        <v>245.19065999999998</v>
      </c>
      <c r="AU16" s="110">
        <v>0</v>
      </c>
      <c r="AV16" s="108">
        <f t="shared" si="6"/>
        <v>7839.2139254425983</v>
      </c>
      <c r="AW16" s="108">
        <f t="shared" si="7"/>
        <v>8314.9499134425987</v>
      </c>
    </row>
    <row r="17" spans="1:49" s="95" customFormat="1" x14ac:dyDescent="0.35">
      <c r="A17" s="98" t="s">
        <v>102</v>
      </c>
      <c r="B17" s="100" t="s">
        <v>446</v>
      </c>
      <c r="C17" s="100"/>
      <c r="D17" s="100" t="s">
        <v>511</v>
      </c>
      <c r="E17" s="100" t="s">
        <v>599</v>
      </c>
      <c r="F17" s="98" t="s">
        <v>211</v>
      </c>
      <c r="G17" s="98"/>
      <c r="H17" s="98" t="s">
        <v>212</v>
      </c>
      <c r="I17" s="98" t="s">
        <v>213</v>
      </c>
      <c r="J17" s="98" t="s">
        <v>211</v>
      </c>
      <c r="K17" s="100" t="s">
        <v>1049</v>
      </c>
      <c r="L17" s="100" t="s">
        <v>851</v>
      </c>
      <c r="M17" s="100" t="s">
        <v>607</v>
      </c>
      <c r="N17" s="100" t="s">
        <v>213</v>
      </c>
      <c r="O17" s="100" t="s">
        <v>211</v>
      </c>
      <c r="P17" s="100" t="s">
        <v>17</v>
      </c>
      <c r="Q17" s="100" t="s">
        <v>1341</v>
      </c>
      <c r="R17" s="102" t="s">
        <v>1291</v>
      </c>
      <c r="T17" s="105">
        <v>1344</v>
      </c>
      <c r="U17" s="105">
        <v>1370</v>
      </c>
      <c r="V17" s="105">
        <v>2425</v>
      </c>
      <c r="W17" s="105">
        <v>3506</v>
      </c>
      <c r="X17" s="105">
        <v>0</v>
      </c>
      <c r="Y17" s="106">
        <f t="shared" si="0"/>
        <v>8645</v>
      </c>
      <c r="Z17" s="108">
        <f>T17*'BPU LOT 2 - 2023 ARENH'!F$24</f>
        <v>213.31968000000001</v>
      </c>
      <c r="AA17" s="108">
        <f>U17*'BPU LOT 2 - 2023 ARENH'!F$25</f>
        <v>322.21030000000002</v>
      </c>
      <c r="AB17" s="108">
        <f>V17*'BPU LOT 2 - 2023 ARENH'!F$26</f>
        <v>589.83275000000003</v>
      </c>
      <c r="AC17" s="108">
        <f>W17*'BPU LOT 2 - 2023 ARENH'!F$27</f>
        <v>1976.57762</v>
      </c>
      <c r="AD17" s="108">
        <f>X17*'BPU LOT 2 - 2023 ARENH'!F$28</f>
        <v>0</v>
      </c>
      <c r="AE17" s="121">
        <f>'BPU LOT 2 - 2023 ARENH'!J$24</f>
        <v>0</v>
      </c>
      <c r="AF17" s="108">
        <f t="shared" si="3"/>
        <v>3101.9403499999999</v>
      </c>
      <c r="AG17" s="95">
        <f>'BPU LOT 2 - 2023 ARENH'!G$24</f>
        <v>69.55</v>
      </c>
      <c r="AH17" s="95">
        <f t="shared" si="1"/>
        <v>23.899899999999999</v>
      </c>
      <c r="AI17" s="95">
        <f t="shared" si="2"/>
        <v>0.98</v>
      </c>
      <c r="AJ17" s="108">
        <f>'BPU LOT 2 - 2023 ARENH'!H$24</f>
        <v>-0.24199999999999999</v>
      </c>
      <c r="AK17" s="108">
        <f>'BPU LOT 2 - 2023 ARENH'!H$25</f>
        <v>2.9000000000000001E-2</v>
      </c>
      <c r="AL17" s="108">
        <f>'BPU LOT 2 - 2023 ARENH'!H$26</f>
        <v>-0.14099999999999999</v>
      </c>
      <c r="AM17" s="108">
        <f>'BPU LOT 2 - 2023 ARENH'!H$27</f>
        <v>0.60899999999999999</v>
      </c>
      <c r="AN17" s="108">
        <f>'BPU LOT 2 - 2023 ARENH'!H$28</f>
        <v>0</v>
      </c>
      <c r="AO17" s="108">
        <f t="shared" si="4"/>
        <v>25.25560479142662</v>
      </c>
      <c r="AP17" s="108">
        <f>'BPU LOT 2 - 2023 ARENH'!K$24</f>
        <v>4.7400000000000003E-3</v>
      </c>
      <c r="AQ17" s="108">
        <f t="shared" si="5"/>
        <v>40.9773</v>
      </c>
      <c r="AR17" s="110">
        <v>8.3780000000000001</v>
      </c>
      <c r="AS17" s="110">
        <v>262.65999600000004</v>
      </c>
      <c r="AT17" s="110">
        <v>111.09228</v>
      </c>
      <c r="AU17" s="110">
        <v>0</v>
      </c>
      <c r="AV17" s="108">
        <f t="shared" si="6"/>
        <v>3168.1732547914266</v>
      </c>
      <c r="AW17" s="108">
        <f t="shared" si="7"/>
        <v>3550.3035307914265</v>
      </c>
    </row>
    <row r="18" spans="1:49" s="95" customFormat="1" x14ac:dyDescent="0.35">
      <c r="A18" s="98" t="s">
        <v>98</v>
      </c>
      <c r="B18" s="100" t="s">
        <v>445</v>
      </c>
      <c r="C18" s="100"/>
      <c r="D18" s="100" t="s">
        <v>507</v>
      </c>
      <c r="E18" s="100" t="s">
        <v>599</v>
      </c>
      <c r="F18" s="98" t="s">
        <v>195</v>
      </c>
      <c r="G18" s="98"/>
      <c r="H18" s="98" t="s">
        <v>196</v>
      </c>
      <c r="I18" s="98" t="s">
        <v>197</v>
      </c>
      <c r="J18" s="98" t="s">
        <v>198</v>
      </c>
      <c r="K18" s="100" t="s">
        <v>1050</v>
      </c>
      <c r="L18" s="100" t="s">
        <v>852</v>
      </c>
      <c r="M18" s="100" t="s">
        <v>608</v>
      </c>
      <c r="N18" s="100" t="s">
        <v>197</v>
      </c>
      <c r="O18" s="100" t="s">
        <v>435</v>
      </c>
      <c r="P18" s="100" t="s">
        <v>17</v>
      </c>
      <c r="Q18" s="100" t="s">
        <v>1341</v>
      </c>
      <c r="R18" s="102" t="s">
        <v>1289</v>
      </c>
      <c r="T18" s="105">
        <v>1946</v>
      </c>
      <c r="U18" s="105">
        <v>3486</v>
      </c>
      <c r="V18" s="105">
        <v>6469</v>
      </c>
      <c r="W18" s="105">
        <v>10009</v>
      </c>
      <c r="X18" s="105">
        <v>0</v>
      </c>
      <c r="Y18" s="106">
        <f t="shared" si="0"/>
        <v>21910</v>
      </c>
      <c r="Z18" s="108">
        <f>T18*'BPU LOT 2 - 2023 ARENH'!F$24</f>
        <v>308.86912000000001</v>
      </c>
      <c r="AA18" s="108">
        <f>U18*'BPU LOT 2 - 2023 ARENH'!F$25</f>
        <v>819.87234000000001</v>
      </c>
      <c r="AB18" s="108">
        <f>V18*'BPU LOT 2 - 2023 ARENH'!F$26</f>
        <v>1573.45487</v>
      </c>
      <c r="AC18" s="108">
        <f>W18*'BPU LOT 2 - 2023 ARENH'!F$27</f>
        <v>5642.7739300000003</v>
      </c>
      <c r="AD18" s="108">
        <f>X18*'BPU LOT 2 - 2023 ARENH'!F$28</f>
        <v>0</v>
      </c>
      <c r="AE18" s="121">
        <f>'BPU LOT 2 - 2023 ARENH'!J$24</f>
        <v>0</v>
      </c>
      <c r="AF18" s="108">
        <f t="shared" si="3"/>
        <v>8344.9702600000001</v>
      </c>
      <c r="AG18" s="95">
        <f>'BPU LOT 2 - 2023 ARENH'!G$24</f>
        <v>69.55</v>
      </c>
      <c r="AH18" s="95">
        <f t="shared" si="1"/>
        <v>23.899899999999999</v>
      </c>
      <c r="AI18" s="95">
        <f t="shared" si="2"/>
        <v>0.98</v>
      </c>
      <c r="AJ18" s="108">
        <f>'BPU LOT 2 - 2023 ARENH'!H$24</f>
        <v>-0.24199999999999999</v>
      </c>
      <c r="AK18" s="108">
        <f>'BPU LOT 2 - 2023 ARENH'!H$25</f>
        <v>2.9000000000000001E-2</v>
      </c>
      <c r="AL18" s="108">
        <f>'BPU LOT 2 - 2023 ARENH'!H$26</f>
        <v>-0.14099999999999999</v>
      </c>
      <c r="AM18" s="108">
        <f>'BPU LOT 2 - 2023 ARENH'!H$27</f>
        <v>0.60899999999999999</v>
      </c>
      <c r="AN18" s="108">
        <f>'BPU LOT 2 - 2023 ARENH'!H$28</f>
        <v>0</v>
      </c>
      <c r="AO18" s="108">
        <f t="shared" si="4"/>
        <v>74.098048138462005</v>
      </c>
      <c r="AP18" s="108">
        <f>'BPU LOT 2 - 2023 ARENH'!K$24</f>
        <v>4.7400000000000003E-3</v>
      </c>
      <c r="AQ18" s="108">
        <f t="shared" si="5"/>
        <v>103.85340000000001</v>
      </c>
      <c r="AR18" s="110">
        <v>22.869</v>
      </c>
      <c r="AS18" s="110">
        <v>212.054328</v>
      </c>
      <c r="AT18" s="110">
        <v>142.70256000000001</v>
      </c>
      <c r="AU18" s="110">
        <v>0</v>
      </c>
      <c r="AV18" s="108">
        <f t="shared" si="6"/>
        <v>8522.9217081384613</v>
      </c>
      <c r="AW18" s="108">
        <f t="shared" si="7"/>
        <v>8900.5475961384618</v>
      </c>
    </row>
    <row r="19" spans="1:49" s="95" customFormat="1" x14ac:dyDescent="0.35">
      <c r="A19" s="98" t="s">
        <v>103</v>
      </c>
      <c r="B19" s="100"/>
      <c r="C19" s="100"/>
      <c r="D19" s="100" t="s">
        <v>512</v>
      </c>
      <c r="E19" s="100" t="s">
        <v>599</v>
      </c>
      <c r="F19" s="98" t="s">
        <v>214</v>
      </c>
      <c r="G19" s="98"/>
      <c r="H19" s="98" t="s">
        <v>215</v>
      </c>
      <c r="I19" s="98" t="s">
        <v>216</v>
      </c>
      <c r="J19" s="98" t="s">
        <v>214</v>
      </c>
      <c r="K19" s="100" t="s">
        <v>1051</v>
      </c>
      <c r="L19" s="100" t="s">
        <v>754</v>
      </c>
      <c r="M19" s="100" t="s">
        <v>609</v>
      </c>
      <c r="N19" s="100" t="s">
        <v>216</v>
      </c>
      <c r="O19" s="100" t="s">
        <v>214</v>
      </c>
      <c r="P19" s="100" t="s">
        <v>17</v>
      </c>
      <c r="Q19" s="100" t="s">
        <v>1341</v>
      </c>
      <c r="R19" s="102" t="s">
        <v>1288</v>
      </c>
      <c r="T19" s="105">
        <v>1082</v>
      </c>
      <c r="U19" s="105">
        <v>678</v>
      </c>
      <c r="V19" s="105">
        <v>1936</v>
      </c>
      <c r="W19" s="105">
        <v>2681</v>
      </c>
      <c r="X19" s="105">
        <v>0</v>
      </c>
      <c r="Y19" s="106">
        <f t="shared" si="0"/>
        <v>6377</v>
      </c>
      <c r="Z19" s="108">
        <f>T19*'BPU LOT 2 - 2023 ARENH'!F$24</f>
        <v>171.73504</v>
      </c>
      <c r="AA19" s="108">
        <f>U19*'BPU LOT 2 - 2023 ARENH'!F$25</f>
        <v>159.45882</v>
      </c>
      <c r="AB19" s="108">
        <f>V19*'BPU LOT 2 - 2023 ARENH'!F$26</f>
        <v>470.89328</v>
      </c>
      <c r="AC19" s="108">
        <f>W19*'BPU LOT 2 - 2023 ARENH'!F$27</f>
        <v>1511.4673700000001</v>
      </c>
      <c r="AD19" s="108">
        <f>X19*'BPU LOT 2 - 2023 ARENH'!F$28</f>
        <v>0</v>
      </c>
      <c r="AE19" s="121">
        <f>'BPU LOT 2 - 2023 ARENH'!J$24</f>
        <v>0</v>
      </c>
      <c r="AF19" s="108">
        <f t="shared" si="3"/>
        <v>2313.5545099999999</v>
      </c>
      <c r="AG19" s="95">
        <f>'BPU LOT 2 - 2023 ARENH'!G$24</f>
        <v>69.55</v>
      </c>
      <c r="AH19" s="95">
        <f t="shared" si="1"/>
        <v>23.899899999999999</v>
      </c>
      <c r="AI19" s="95">
        <f t="shared" si="2"/>
        <v>0.98</v>
      </c>
      <c r="AJ19" s="108">
        <f>'BPU LOT 2 - 2023 ARENH'!H$24</f>
        <v>-0.24199999999999999</v>
      </c>
      <c r="AK19" s="108">
        <f>'BPU LOT 2 - 2023 ARENH'!H$25</f>
        <v>2.9000000000000001E-2</v>
      </c>
      <c r="AL19" s="108">
        <f>'BPU LOT 2 - 2023 ARENH'!H$26</f>
        <v>-0.14099999999999999</v>
      </c>
      <c r="AM19" s="108">
        <f>'BPU LOT 2 - 2023 ARENH'!H$27</f>
        <v>0.60899999999999999</v>
      </c>
      <c r="AN19" s="108">
        <f>'BPU LOT 2 - 2023 ARENH'!H$28</f>
        <v>0</v>
      </c>
      <c r="AO19" s="108">
        <f t="shared" si="4"/>
        <v>19.139256450966908</v>
      </c>
      <c r="AP19" s="108">
        <f>'BPU LOT 2 - 2023 ARENH'!K$24</f>
        <v>4.7400000000000003E-3</v>
      </c>
      <c r="AQ19" s="108">
        <f t="shared" si="5"/>
        <v>30.226980000000001</v>
      </c>
      <c r="AR19" s="110">
        <v>11.771499999999998</v>
      </c>
      <c r="AS19" s="110">
        <v>279.52855199999999</v>
      </c>
      <c r="AT19" s="110">
        <v>156.09009</v>
      </c>
      <c r="AU19" s="110">
        <v>0</v>
      </c>
      <c r="AV19" s="108">
        <f t="shared" si="6"/>
        <v>2362.9207464509668</v>
      </c>
      <c r="AW19" s="108">
        <f t="shared" si="7"/>
        <v>2810.310888450967</v>
      </c>
    </row>
    <row r="20" spans="1:49" s="95" customFormat="1" x14ac:dyDescent="0.35">
      <c r="A20" s="98" t="s">
        <v>99</v>
      </c>
      <c r="B20" s="100"/>
      <c r="C20" s="100" t="s">
        <v>482</v>
      </c>
      <c r="D20" s="100" t="s">
        <v>513</v>
      </c>
      <c r="E20" s="100" t="s">
        <v>599</v>
      </c>
      <c r="F20" s="98" t="s">
        <v>199</v>
      </c>
      <c r="G20" s="98"/>
      <c r="H20" s="98" t="s">
        <v>200</v>
      </c>
      <c r="I20" s="98" t="s">
        <v>201</v>
      </c>
      <c r="J20" s="98" t="s">
        <v>202</v>
      </c>
      <c r="K20" s="100" t="s">
        <v>1052</v>
      </c>
      <c r="L20" s="100" t="s">
        <v>853</v>
      </c>
      <c r="M20" s="100" t="s">
        <v>610</v>
      </c>
      <c r="N20" s="100" t="s">
        <v>355</v>
      </c>
      <c r="O20" s="100" t="s">
        <v>611</v>
      </c>
      <c r="P20" s="100" t="s">
        <v>17</v>
      </c>
      <c r="Q20" s="100" t="s">
        <v>1341</v>
      </c>
      <c r="R20" s="102" t="s">
        <v>1292</v>
      </c>
      <c r="T20" s="105">
        <v>6870</v>
      </c>
      <c r="U20" s="105">
        <v>10676</v>
      </c>
      <c r="V20" s="105">
        <v>15758</v>
      </c>
      <c r="W20" s="105">
        <v>24016</v>
      </c>
      <c r="X20" s="105">
        <v>0</v>
      </c>
      <c r="Y20" s="106">
        <f t="shared" si="0"/>
        <v>57320</v>
      </c>
      <c r="Z20" s="108">
        <f>T20*'BPU LOT 2 - 2023 ARENH'!F$24</f>
        <v>1090.4064000000001</v>
      </c>
      <c r="AA20" s="108">
        <f>U20*'BPU LOT 2 - 2023 ARENH'!F$25</f>
        <v>2510.8884400000002</v>
      </c>
      <c r="AB20" s="108">
        <f>V20*'BPU LOT 2 - 2023 ARENH'!F$26</f>
        <v>3832.8183399999998</v>
      </c>
      <c r="AC20" s="108">
        <f>W20*'BPU LOT 2 - 2023 ARENH'!F$27</f>
        <v>13539.500319999999</v>
      </c>
      <c r="AD20" s="108">
        <f>X20*'BPU LOT 2 - 2023 ARENH'!F$28</f>
        <v>0</v>
      </c>
      <c r="AE20" s="121">
        <f>'BPU LOT 2 - 2023 ARENH'!J$24</f>
        <v>0</v>
      </c>
      <c r="AF20" s="108">
        <f t="shared" si="3"/>
        <v>20973.613499999999</v>
      </c>
      <c r="AG20" s="95">
        <f>'BPU LOT 2 - 2023 ARENH'!G$24</f>
        <v>69.55</v>
      </c>
      <c r="AH20" s="95">
        <f t="shared" si="1"/>
        <v>23.899899999999999</v>
      </c>
      <c r="AI20" s="95">
        <f t="shared" si="2"/>
        <v>0.98</v>
      </c>
      <c r="AJ20" s="108">
        <f>'BPU LOT 2 - 2023 ARENH'!H$24</f>
        <v>-0.24199999999999999</v>
      </c>
      <c r="AK20" s="108">
        <f>'BPU LOT 2 - 2023 ARENH'!H$25</f>
        <v>2.9000000000000001E-2</v>
      </c>
      <c r="AL20" s="108">
        <f>'BPU LOT 2 - 2023 ARENH'!H$26</f>
        <v>-0.14099999999999999</v>
      </c>
      <c r="AM20" s="108">
        <f>'BPU LOT 2 - 2023 ARENH'!H$27</f>
        <v>0.60899999999999999</v>
      </c>
      <c r="AN20" s="108">
        <f>'BPU LOT 2 - 2023 ARENH'!H$28</f>
        <v>0</v>
      </c>
      <c r="AO20" s="108">
        <f t="shared" si="4"/>
        <v>175.99371103016671</v>
      </c>
      <c r="AP20" s="108">
        <f>'BPU LOT 2 - 2023 ARENH'!K$24</f>
        <v>4.7400000000000003E-3</v>
      </c>
      <c r="AQ20" s="108">
        <f t="shared" si="5"/>
        <v>271.6968</v>
      </c>
      <c r="AR20" s="110">
        <v>83.084999999999994</v>
      </c>
      <c r="AS20" s="110">
        <v>431.34555600000004</v>
      </c>
      <c r="AT20" s="110">
        <v>1101.7070999999999</v>
      </c>
      <c r="AU20" s="110">
        <v>0</v>
      </c>
      <c r="AV20" s="108">
        <f t="shared" si="6"/>
        <v>21421.304011030166</v>
      </c>
      <c r="AW20" s="108">
        <f t="shared" si="7"/>
        <v>23037.441667030165</v>
      </c>
    </row>
    <row r="21" spans="1:49" x14ac:dyDescent="0.35">
      <c r="A21" s="98" t="s">
        <v>101</v>
      </c>
      <c r="B21" s="100"/>
      <c r="C21" s="100"/>
      <c r="D21" s="100" t="s">
        <v>506</v>
      </c>
      <c r="E21" s="100" t="s">
        <v>599</v>
      </c>
      <c r="F21" s="98" t="s">
        <v>207</v>
      </c>
      <c r="G21" s="98"/>
      <c r="H21" s="98" t="s">
        <v>208</v>
      </c>
      <c r="I21" s="98" t="s">
        <v>209</v>
      </c>
      <c r="J21" s="98" t="s">
        <v>210</v>
      </c>
      <c r="K21" s="100" t="s">
        <v>1053</v>
      </c>
      <c r="L21" s="100" t="s">
        <v>854</v>
      </c>
      <c r="M21" s="100" t="s">
        <v>612</v>
      </c>
      <c r="N21" s="100" t="s">
        <v>194</v>
      </c>
      <c r="O21" s="100" t="s">
        <v>192</v>
      </c>
      <c r="P21" s="100" t="s">
        <v>17</v>
      </c>
      <c r="Q21" s="100" t="s">
        <v>1341</v>
      </c>
      <c r="R21" s="102" t="s">
        <v>1289</v>
      </c>
      <c r="T21" s="105">
        <v>5566</v>
      </c>
      <c r="U21" s="105">
        <v>8147</v>
      </c>
      <c r="V21" s="105">
        <v>13644</v>
      </c>
      <c r="W21" s="105">
        <v>21403</v>
      </c>
      <c r="X21" s="105">
        <v>0</v>
      </c>
      <c r="Y21" s="106">
        <f t="shared" si="0"/>
        <v>48760</v>
      </c>
      <c r="Z21" s="108">
        <f>T21*'BPU LOT 2 - 2023 ARENH'!F$24</f>
        <v>883.43552</v>
      </c>
      <c r="AA21" s="108">
        <f>U21*'BPU LOT 2 - 2023 ARENH'!F$25</f>
        <v>1916.09293</v>
      </c>
      <c r="AB21" s="108">
        <f>V21*'BPU LOT 2 - 2023 ARENH'!F$26</f>
        <v>3318.6301199999998</v>
      </c>
      <c r="AC21" s="108">
        <f>W21*'BPU LOT 2 - 2023 ARENH'!F$27</f>
        <v>12066.36931</v>
      </c>
      <c r="AD21" s="108">
        <f>X21*'BPU LOT 2 - 2023 ARENH'!F$28</f>
        <v>0</v>
      </c>
      <c r="AE21" s="121">
        <f>'BPU LOT 2 - 2023 ARENH'!J$24</f>
        <v>0</v>
      </c>
      <c r="AF21" s="108">
        <f t="shared" si="3"/>
        <v>18184.527880000001</v>
      </c>
      <c r="AG21" s="95">
        <f>'BPU LOT 2 - 2023 ARENH'!G$24</f>
        <v>69.55</v>
      </c>
      <c r="AH21" s="95">
        <f t="shared" si="1"/>
        <v>23.899899999999999</v>
      </c>
      <c r="AI21" s="95">
        <f t="shared" si="2"/>
        <v>0.98</v>
      </c>
      <c r="AJ21" s="108">
        <f>'BPU LOT 2 - 2023 ARENH'!H$24</f>
        <v>-0.24199999999999999</v>
      </c>
      <c r="AK21" s="108">
        <f>'BPU LOT 2 - 2023 ARENH'!H$25</f>
        <v>2.9000000000000001E-2</v>
      </c>
      <c r="AL21" s="108">
        <f>'BPU LOT 2 - 2023 ARENH'!H$26</f>
        <v>-0.14099999999999999</v>
      </c>
      <c r="AM21" s="108">
        <f>'BPU LOT 2 - 2023 ARENH'!H$27</f>
        <v>0.60899999999999999</v>
      </c>
      <c r="AN21" s="108">
        <f>'BPU LOT 2 - 2023 ARENH'!H$28</f>
        <v>0</v>
      </c>
      <c r="AO21" s="108">
        <f t="shared" si="4"/>
        <v>157.44828737056253</v>
      </c>
      <c r="AP21" s="108">
        <f>'BPU LOT 2 - 2023 ARENH'!K$24</f>
        <v>4.7400000000000003E-3</v>
      </c>
      <c r="AQ21" s="108">
        <f t="shared" si="5"/>
        <v>231.12240000000003</v>
      </c>
      <c r="AR21" s="110">
        <v>57.217500000000001</v>
      </c>
      <c r="AS21" s="110">
        <v>212.054328</v>
      </c>
      <c r="AT21" s="110">
        <v>714.07440000000008</v>
      </c>
      <c r="AU21" s="110">
        <v>0</v>
      </c>
      <c r="AV21" s="108">
        <f t="shared" si="6"/>
        <v>18573.098567370565</v>
      </c>
      <c r="AW21" s="108">
        <f t="shared" si="7"/>
        <v>19556.444795370564</v>
      </c>
    </row>
    <row r="22" spans="1:49" x14ac:dyDescent="0.35">
      <c r="A22" s="98" t="s">
        <v>104</v>
      </c>
      <c r="B22" s="100"/>
      <c r="C22" s="100"/>
      <c r="D22" s="100" t="s">
        <v>506</v>
      </c>
      <c r="E22" s="100" t="s">
        <v>599</v>
      </c>
      <c r="F22" s="98" t="s">
        <v>217</v>
      </c>
      <c r="G22" s="98"/>
      <c r="H22" s="98" t="s">
        <v>218</v>
      </c>
      <c r="I22" s="98" t="s">
        <v>194</v>
      </c>
      <c r="J22" s="98" t="s">
        <v>192</v>
      </c>
      <c r="K22" s="100" t="s">
        <v>1054</v>
      </c>
      <c r="L22" s="100" t="s">
        <v>855</v>
      </c>
      <c r="M22" s="100" t="s">
        <v>613</v>
      </c>
      <c r="N22" s="100" t="s">
        <v>194</v>
      </c>
      <c r="O22" s="100" t="s">
        <v>192</v>
      </c>
      <c r="P22" s="100" t="s">
        <v>17</v>
      </c>
      <c r="Q22" s="100" t="s">
        <v>1340</v>
      </c>
      <c r="R22" s="102" t="s">
        <v>1291</v>
      </c>
      <c r="T22" s="105">
        <v>2669</v>
      </c>
      <c r="U22" s="105">
        <v>12104</v>
      </c>
      <c r="V22" s="105">
        <v>5547</v>
      </c>
      <c r="W22" s="105">
        <v>23022</v>
      </c>
      <c r="X22" s="105">
        <v>0</v>
      </c>
      <c r="Y22" s="106">
        <f t="shared" si="0"/>
        <v>43342</v>
      </c>
      <c r="Z22" s="108">
        <f>T22*'BPU LOT 2 - 2023 ARENH'!F$24</f>
        <v>423.62367999999998</v>
      </c>
      <c r="AA22" s="108">
        <f>U22*'BPU LOT 2 - 2023 ARENH'!F$25</f>
        <v>2846.7397599999999</v>
      </c>
      <c r="AB22" s="108">
        <f>V22*'BPU LOT 2 - 2023 ARENH'!F$26</f>
        <v>1349.1968099999999</v>
      </c>
      <c r="AC22" s="108">
        <f>W22*'BPU LOT 2 - 2023 ARENH'!F$27</f>
        <v>12979.112939999999</v>
      </c>
      <c r="AD22" s="108">
        <f>X22*'BPU LOT 2 - 2023 ARENH'!F$28</f>
        <v>0</v>
      </c>
      <c r="AE22" s="121">
        <f>'BPU LOT 2 - 2023 ARENH'!J$24</f>
        <v>0</v>
      </c>
      <c r="AF22" s="108">
        <f t="shared" si="3"/>
        <v>17598.673190000001</v>
      </c>
      <c r="AG22" s="95">
        <f>'BPU LOT 2 - 2023 ARENH'!G$24</f>
        <v>69.55</v>
      </c>
      <c r="AH22" s="95">
        <f t="shared" si="1"/>
        <v>23.899899999999999</v>
      </c>
      <c r="AI22" s="95">
        <f t="shared" si="2"/>
        <v>0.98</v>
      </c>
      <c r="AJ22" s="108">
        <f>'BPU LOT 2 - 2023 ARENH'!H$24</f>
        <v>-0.24199999999999999</v>
      </c>
      <c r="AK22" s="108">
        <f>'BPU LOT 2 - 2023 ARENH'!H$25</f>
        <v>2.9000000000000001E-2</v>
      </c>
      <c r="AL22" s="108">
        <f>'BPU LOT 2 - 2023 ARENH'!H$26</f>
        <v>-0.14099999999999999</v>
      </c>
      <c r="AM22" s="108">
        <f>'BPU LOT 2 - 2023 ARENH'!H$27</f>
        <v>0.60899999999999999</v>
      </c>
      <c r="AN22" s="108">
        <f>'BPU LOT 2 - 2023 ARENH'!H$28</f>
        <v>0</v>
      </c>
      <c r="AO22" s="108">
        <f t="shared" si="4"/>
        <v>180.21002410804988</v>
      </c>
      <c r="AP22" s="108">
        <f>'BPU LOT 2 - 2023 ARENH'!K$24</f>
        <v>4.7400000000000003E-3</v>
      </c>
      <c r="AQ22" s="108">
        <f t="shared" si="5"/>
        <v>205.44108</v>
      </c>
      <c r="AR22" s="110">
        <v>52.140500000000003</v>
      </c>
      <c r="AS22" s="110">
        <v>383.97675599999997</v>
      </c>
      <c r="AT22" s="110">
        <v>650.71344000000011</v>
      </c>
      <c r="AU22" s="110">
        <v>0</v>
      </c>
      <c r="AV22" s="108">
        <f t="shared" si="6"/>
        <v>17984.32429410805</v>
      </c>
      <c r="AW22" s="108">
        <f t="shared" si="7"/>
        <v>19071.154990108051</v>
      </c>
    </row>
    <row r="23" spans="1:49" s="95" customFormat="1" x14ac:dyDescent="0.35">
      <c r="A23" s="98" t="s">
        <v>105</v>
      </c>
      <c r="B23" s="100"/>
      <c r="C23" s="100"/>
      <c r="D23" s="100" t="s">
        <v>514</v>
      </c>
      <c r="E23" s="100" t="s">
        <v>599</v>
      </c>
      <c r="F23" s="98" t="s">
        <v>219</v>
      </c>
      <c r="G23" s="98"/>
      <c r="H23" s="98" t="s">
        <v>220</v>
      </c>
      <c r="I23" s="98" t="s">
        <v>221</v>
      </c>
      <c r="J23" s="98" t="s">
        <v>222</v>
      </c>
      <c r="K23" s="100" t="s">
        <v>1055</v>
      </c>
      <c r="L23" s="100" t="s">
        <v>856</v>
      </c>
      <c r="M23" s="100" t="s">
        <v>614</v>
      </c>
      <c r="N23" s="100" t="s">
        <v>276</v>
      </c>
      <c r="O23" s="100" t="s">
        <v>219</v>
      </c>
      <c r="P23" s="100" t="s">
        <v>17</v>
      </c>
      <c r="Q23" s="100" t="s">
        <v>1341</v>
      </c>
      <c r="R23" s="102" t="s">
        <v>1289</v>
      </c>
      <c r="T23" s="105">
        <v>947</v>
      </c>
      <c r="U23" s="105">
        <v>1512</v>
      </c>
      <c r="V23" s="105">
        <v>3053</v>
      </c>
      <c r="W23" s="105">
        <v>7339</v>
      </c>
      <c r="X23" s="105">
        <v>0</v>
      </c>
      <c r="Y23" s="106">
        <f t="shared" si="0"/>
        <v>12851</v>
      </c>
      <c r="Z23" s="108">
        <f>T23*'BPU LOT 2 - 2023 ARENH'!F$24</f>
        <v>150.30784</v>
      </c>
      <c r="AA23" s="108">
        <f>U23*'BPU LOT 2 - 2023 ARENH'!F$25</f>
        <v>355.60728</v>
      </c>
      <c r="AB23" s="108">
        <f>V23*'BPU LOT 2 - 2023 ARENH'!F$26</f>
        <v>742.58118999999999</v>
      </c>
      <c r="AC23" s="108">
        <f>W23*'BPU LOT 2 - 2023 ARENH'!F$27</f>
        <v>4137.50803</v>
      </c>
      <c r="AD23" s="108">
        <f>X23*'BPU LOT 2 - 2023 ARENH'!F$28</f>
        <v>0</v>
      </c>
      <c r="AE23" s="121">
        <f>'BPU LOT 2 - 2023 ARENH'!J$24</f>
        <v>0</v>
      </c>
      <c r="AF23" s="108">
        <f t="shared" si="3"/>
        <v>5386.0043399999995</v>
      </c>
      <c r="AG23" s="95">
        <f>'BPU LOT 2 - 2023 ARENH'!G$24</f>
        <v>69.55</v>
      </c>
      <c r="AH23" s="95">
        <f t="shared" si="1"/>
        <v>23.899899999999999</v>
      </c>
      <c r="AI23" s="95">
        <f t="shared" si="2"/>
        <v>0.98</v>
      </c>
      <c r="AJ23" s="108">
        <f>'BPU LOT 2 - 2023 ARENH'!H$24</f>
        <v>-0.24199999999999999</v>
      </c>
      <c r="AK23" s="108">
        <f>'BPU LOT 2 - 2023 ARENH'!H$25</f>
        <v>2.9000000000000001E-2</v>
      </c>
      <c r="AL23" s="108">
        <f>'BPU LOT 2 - 2023 ARENH'!H$26</f>
        <v>-0.14099999999999999</v>
      </c>
      <c r="AM23" s="108">
        <f>'BPU LOT 2 - 2023 ARENH'!H$27</f>
        <v>0.60899999999999999</v>
      </c>
      <c r="AN23" s="108">
        <f>'BPU LOT 2 - 2023 ARENH'!H$28</f>
        <v>0</v>
      </c>
      <c r="AO23" s="108">
        <f t="shared" si="4"/>
        <v>55.954374782424516</v>
      </c>
      <c r="AP23" s="108">
        <f>'BPU LOT 2 - 2023 ARENH'!K$24</f>
        <v>4.7400000000000003E-3</v>
      </c>
      <c r="AQ23" s="108">
        <f t="shared" si="5"/>
        <v>60.913740000000004</v>
      </c>
      <c r="AR23" s="110">
        <v>11.214</v>
      </c>
      <c r="AS23" s="110">
        <v>212.054328</v>
      </c>
      <c r="AT23" s="110">
        <v>148.69764000000001</v>
      </c>
      <c r="AU23" s="110">
        <v>0</v>
      </c>
      <c r="AV23" s="108">
        <f t="shared" si="6"/>
        <v>5502.872454782424</v>
      </c>
      <c r="AW23" s="108">
        <f t="shared" si="7"/>
        <v>5874.8384227824245</v>
      </c>
    </row>
    <row r="24" spans="1:49" x14ac:dyDescent="0.35">
      <c r="A24" s="98" t="s">
        <v>106</v>
      </c>
      <c r="B24" s="100"/>
      <c r="C24" s="100"/>
      <c r="D24" s="100" t="s">
        <v>515</v>
      </c>
      <c r="E24" s="100" t="s">
        <v>599</v>
      </c>
      <c r="F24" s="98" t="s">
        <v>223</v>
      </c>
      <c r="G24" s="98"/>
      <c r="H24" s="98" t="s">
        <v>224</v>
      </c>
      <c r="I24" s="98" t="s">
        <v>225</v>
      </c>
      <c r="J24" s="98" t="s">
        <v>226</v>
      </c>
      <c r="K24" s="100" t="s">
        <v>1056</v>
      </c>
      <c r="L24" s="100" t="s">
        <v>857</v>
      </c>
      <c r="M24" s="100" t="s">
        <v>615</v>
      </c>
      <c r="N24" s="100" t="s">
        <v>312</v>
      </c>
      <c r="O24" s="100" t="s">
        <v>311</v>
      </c>
      <c r="P24" s="100" t="s">
        <v>17</v>
      </c>
      <c r="Q24" s="100" t="s">
        <v>1341</v>
      </c>
      <c r="R24" s="102" t="s">
        <v>1293</v>
      </c>
      <c r="T24" s="105">
        <v>1810</v>
      </c>
      <c r="U24" s="105">
        <v>3111</v>
      </c>
      <c r="V24" s="105">
        <v>6134</v>
      </c>
      <c r="W24" s="105">
        <v>12008</v>
      </c>
      <c r="X24" s="105">
        <v>0</v>
      </c>
      <c r="Y24" s="106">
        <f t="shared" si="0"/>
        <v>23063</v>
      </c>
      <c r="Z24" s="108">
        <f>T24*'BPU LOT 2 - 2023 ARENH'!F$24</f>
        <v>287.28320000000002</v>
      </c>
      <c r="AA24" s="108">
        <f>U24*'BPU LOT 2 - 2023 ARENH'!F$25</f>
        <v>731.67609000000004</v>
      </c>
      <c r="AB24" s="108">
        <f>V24*'BPU LOT 2 - 2023 ARENH'!F$26</f>
        <v>1491.97282</v>
      </c>
      <c r="AC24" s="108">
        <f>W24*'BPU LOT 2 - 2023 ARENH'!F$27</f>
        <v>6769.7501599999996</v>
      </c>
      <c r="AD24" s="108">
        <f>X24*'BPU LOT 2 - 2023 ARENH'!F$28</f>
        <v>0</v>
      </c>
      <c r="AE24" s="121">
        <f>'BPU LOT 2 - 2023 ARENH'!J$24</f>
        <v>0</v>
      </c>
      <c r="AF24" s="108">
        <f t="shared" si="3"/>
        <v>9280.6822699999993</v>
      </c>
      <c r="AG24" s="95">
        <f>'BPU LOT 2 - 2023 ARENH'!G$24</f>
        <v>69.55</v>
      </c>
      <c r="AH24" s="95">
        <f t="shared" si="1"/>
        <v>23.899899999999999</v>
      </c>
      <c r="AI24" s="95">
        <f t="shared" si="2"/>
        <v>0.98</v>
      </c>
      <c r="AJ24" s="108">
        <f>'BPU LOT 2 - 2023 ARENH'!H$24</f>
        <v>-0.24199999999999999</v>
      </c>
      <c r="AK24" s="108">
        <f>'BPU LOT 2 - 2023 ARENH'!H$25</f>
        <v>2.9000000000000001E-2</v>
      </c>
      <c r="AL24" s="108">
        <f>'BPU LOT 2 - 2023 ARENH'!H$26</f>
        <v>-0.14099999999999999</v>
      </c>
      <c r="AM24" s="108">
        <f>'BPU LOT 2 - 2023 ARENH'!H$27</f>
        <v>0.60899999999999999</v>
      </c>
      <c r="AN24" s="108">
        <f>'BPU LOT 2 - 2023 ARENH'!H$28</f>
        <v>0</v>
      </c>
      <c r="AO24" s="108">
        <f t="shared" si="4"/>
        <v>90.504706241682939</v>
      </c>
      <c r="AP24" s="108">
        <f>'BPU LOT 2 - 2023 ARENH'!K$24</f>
        <v>4.7400000000000003E-3</v>
      </c>
      <c r="AQ24" s="108">
        <f t="shared" si="5"/>
        <v>109.31862000000001</v>
      </c>
      <c r="AR24" s="110">
        <v>27.295000000000002</v>
      </c>
      <c r="AS24" s="110">
        <v>228.92288400000001</v>
      </c>
      <c r="AT24" s="110">
        <v>340.64160000000004</v>
      </c>
      <c r="AU24" s="110">
        <v>0</v>
      </c>
      <c r="AV24" s="108">
        <f t="shared" si="6"/>
        <v>9480.5055962416827</v>
      </c>
      <c r="AW24" s="108">
        <f t="shared" si="7"/>
        <v>10077.365080241683</v>
      </c>
    </row>
    <row r="25" spans="1:49" x14ac:dyDescent="0.35">
      <c r="A25" s="98" t="s">
        <v>98</v>
      </c>
      <c r="B25" s="100" t="s">
        <v>445</v>
      </c>
      <c r="C25" s="100"/>
      <c r="D25" s="100" t="s">
        <v>516</v>
      </c>
      <c r="E25" s="100" t="s">
        <v>599</v>
      </c>
      <c r="F25" s="98" t="s">
        <v>195</v>
      </c>
      <c r="G25" s="98"/>
      <c r="H25" s="98" t="s">
        <v>196</v>
      </c>
      <c r="I25" s="98" t="s">
        <v>197</v>
      </c>
      <c r="J25" s="98" t="s">
        <v>198</v>
      </c>
      <c r="K25" s="100" t="s">
        <v>1057</v>
      </c>
      <c r="L25" s="100" t="s">
        <v>858</v>
      </c>
      <c r="M25" s="100" t="s">
        <v>616</v>
      </c>
      <c r="N25" s="100" t="s">
        <v>617</v>
      </c>
      <c r="O25" s="100" t="s">
        <v>618</v>
      </c>
      <c r="P25" s="100" t="s">
        <v>17</v>
      </c>
      <c r="Q25" s="100" t="s">
        <v>1341</v>
      </c>
      <c r="R25" s="102" t="s">
        <v>1289</v>
      </c>
      <c r="T25" s="105">
        <v>429</v>
      </c>
      <c r="U25" s="105">
        <v>117</v>
      </c>
      <c r="V25" s="105">
        <v>168</v>
      </c>
      <c r="W25" s="105">
        <v>857</v>
      </c>
      <c r="X25" s="105">
        <v>0</v>
      </c>
      <c r="Y25" s="106">
        <f t="shared" si="0"/>
        <v>1571</v>
      </c>
      <c r="Z25" s="108">
        <f>T25*'BPU LOT 2 - 2023 ARENH'!F$24</f>
        <v>68.090879999999999</v>
      </c>
      <c r="AA25" s="108">
        <f>U25*'BPU LOT 2 - 2023 ARENH'!F$25</f>
        <v>27.517230000000001</v>
      </c>
      <c r="AB25" s="108">
        <f>V25*'BPU LOT 2 - 2023 ARENH'!F$26</f>
        <v>40.862639999999999</v>
      </c>
      <c r="AC25" s="108">
        <f>W25*'BPU LOT 2 - 2023 ARENH'!F$27</f>
        <v>483.15089</v>
      </c>
      <c r="AD25" s="108">
        <f>X25*'BPU LOT 2 - 2023 ARENH'!F$28</f>
        <v>0</v>
      </c>
      <c r="AE25" s="121">
        <f>'BPU LOT 2 - 2023 ARENH'!J$24</f>
        <v>0</v>
      </c>
      <c r="AF25" s="108">
        <f t="shared" si="3"/>
        <v>619.62164000000007</v>
      </c>
      <c r="AG25" s="95">
        <f>'BPU LOT 2 - 2023 ARENH'!G$24</f>
        <v>69.55</v>
      </c>
      <c r="AH25" s="95">
        <f t="shared" si="1"/>
        <v>23.899899999999999</v>
      </c>
      <c r="AI25" s="95">
        <f t="shared" si="2"/>
        <v>0.98</v>
      </c>
      <c r="AJ25" s="108">
        <f>'BPU LOT 2 - 2023 ARENH'!H$24</f>
        <v>-0.24199999999999999</v>
      </c>
      <c r="AK25" s="108">
        <f>'BPU LOT 2 - 2023 ARENH'!H$25</f>
        <v>2.9000000000000001E-2</v>
      </c>
      <c r="AL25" s="108">
        <f>'BPU LOT 2 - 2023 ARENH'!H$26</f>
        <v>-0.14099999999999999</v>
      </c>
      <c r="AM25" s="108">
        <f>'BPU LOT 2 - 2023 ARENH'!H$27</f>
        <v>0.60899999999999999</v>
      </c>
      <c r="AN25" s="108">
        <f>'BPU LOT 2 - 2023 ARENH'!H$28</f>
        <v>0</v>
      </c>
      <c r="AO25" s="108">
        <f t="shared" si="4"/>
        <v>6.3894308413624437</v>
      </c>
      <c r="AP25" s="108">
        <f>'BPU LOT 2 - 2023 ARENH'!K$24</f>
        <v>4.7400000000000003E-3</v>
      </c>
      <c r="AQ25" s="108">
        <f t="shared" si="5"/>
        <v>7.4465400000000006</v>
      </c>
      <c r="AR25" s="110">
        <v>4.0774999999999997</v>
      </c>
      <c r="AS25" s="110">
        <v>212.054328</v>
      </c>
      <c r="AT25" s="110">
        <v>25.4436</v>
      </c>
      <c r="AU25" s="110">
        <v>0</v>
      </c>
      <c r="AV25" s="108">
        <f t="shared" si="6"/>
        <v>633.45761084136257</v>
      </c>
      <c r="AW25" s="108">
        <f t="shared" si="7"/>
        <v>875.03303884136255</v>
      </c>
    </row>
    <row r="26" spans="1:49" x14ac:dyDescent="0.35">
      <c r="A26" s="98" t="s">
        <v>107</v>
      </c>
      <c r="B26" s="100" t="s">
        <v>447</v>
      </c>
      <c r="C26" s="100"/>
      <c r="D26" s="100" t="s">
        <v>517</v>
      </c>
      <c r="E26" s="100" t="s">
        <v>599</v>
      </c>
      <c r="F26" s="98" t="s">
        <v>227</v>
      </c>
      <c r="G26" s="98"/>
      <c r="H26" s="98" t="s">
        <v>228</v>
      </c>
      <c r="I26" s="98" t="s">
        <v>229</v>
      </c>
      <c r="J26" s="98" t="s">
        <v>230</v>
      </c>
      <c r="K26" s="100" t="s">
        <v>1058</v>
      </c>
      <c r="L26" s="100" t="s">
        <v>859</v>
      </c>
      <c r="M26" s="100" t="s">
        <v>619</v>
      </c>
      <c r="N26" s="100" t="s">
        <v>229</v>
      </c>
      <c r="O26" s="100" t="s">
        <v>230</v>
      </c>
      <c r="P26" s="100" t="s">
        <v>17</v>
      </c>
      <c r="Q26" s="100" t="s">
        <v>1341</v>
      </c>
      <c r="R26" s="102" t="s">
        <v>1294</v>
      </c>
      <c r="T26" s="105">
        <v>2469</v>
      </c>
      <c r="U26" s="105">
        <v>3582</v>
      </c>
      <c r="V26" s="105">
        <v>4240</v>
      </c>
      <c r="W26" s="105">
        <v>7849</v>
      </c>
      <c r="X26" s="105">
        <v>0</v>
      </c>
      <c r="Y26" s="106">
        <f t="shared" si="0"/>
        <v>18140</v>
      </c>
      <c r="Z26" s="108">
        <f>T26*'BPU LOT 2 - 2023 ARENH'!F$24</f>
        <v>391.87968000000001</v>
      </c>
      <c r="AA26" s="108">
        <f>U26*'BPU LOT 2 - 2023 ARENH'!F$25</f>
        <v>842.45058000000006</v>
      </c>
      <c r="AB26" s="108">
        <f>V26*'BPU LOT 2 - 2023 ARENH'!F$26</f>
        <v>1031.2952</v>
      </c>
      <c r="AC26" s="108">
        <f>W26*'BPU LOT 2 - 2023 ARENH'!F$27</f>
        <v>4425.0307299999995</v>
      </c>
      <c r="AD26" s="108">
        <f>X26*'BPU LOT 2 - 2023 ARENH'!F$28</f>
        <v>0</v>
      </c>
      <c r="AE26" s="121">
        <f>'BPU LOT 2 - 2023 ARENH'!J$24</f>
        <v>0</v>
      </c>
      <c r="AF26" s="108">
        <f t="shared" si="3"/>
        <v>6690.6561899999997</v>
      </c>
      <c r="AG26" s="95">
        <f>'BPU LOT 2 - 2023 ARENH'!G$24</f>
        <v>69.55</v>
      </c>
      <c r="AH26" s="95">
        <f t="shared" si="1"/>
        <v>23.899899999999999</v>
      </c>
      <c r="AI26" s="95">
        <f t="shared" si="2"/>
        <v>0.98</v>
      </c>
      <c r="AJ26" s="108">
        <f>'BPU LOT 2 - 2023 ARENH'!H$24</f>
        <v>-0.24199999999999999</v>
      </c>
      <c r="AK26" s="108">
        <f>'BPU LOT 2 - 2023 ARENH'!H$25</f>
        <v>2.9000000000000001E-2</v>
      </c>
      <c r="AL26" s="108">
        <f>'BPU LOT 2 - 2023 ARENH'!H$26</f>
        <v>-0.14099999999999999</v>
      </c>
      <c r="AM26" s="108">
        <f>'BPU LOT 2 - 2023 ARENH'!H$27</f>
        <v>0.60899999999999999</v>
      </c>
      <c r="AN26" s="108">
        <f>'BPU LOT 2 - 2023 ARENH'!H$28</f>
        <v>0</v>
      </c>
      <c r="AO26" s="108">
        <f t="shared" si="4"/>
        <v>58.063533905132843</v>
      </c>
      <c r="AP26" s="108">
        <f>'BPU LOT 2 - 2023 ARENH'!K$24</f>
        <v>4.7400000000000003E-3</v>
      </c>
      <c r="AQ26" s="108">
        <f t="shared" si="5"/>
        <v>85.98360000000001</v>
      </c>
      <c r="AR26" s="110">
        <v>23.142499999999998</v>
      </c>
      <c r="AS26" s="110">
        <v>245.79144000000002</v>
      </c>
      <c r="AT26" s="110">
        <v>306.86954999999995</v>
      </c>
      <c r="AU26" s="110">
        <v>0</v>
      </c>
      <c r="AV26" s="108">
        <f t="shared" si="6"/>
        <v>6834.7033239051325</v>
      </c>
      <c r="AW26" s="108">
        <f t="shared" si="7"/>
        <v>7410.5068139051327</v>
      </c>
    </row>
    <row r="27" spans="1:49" x14ac:dyDescent="0.35">
      <c r="A27" s="98" t="s">
        <v>108</v>
      </c>
      <c r="B27" s="100"/>
      <c r="C27" s="100"/>
      <c r="D27" s="100" t="s">
        <v>518</v>
      </c>
      <c r="E27" s="100" t="s">
        <v>599</v>
      </c>
      <c r="F27" s="98" t="s">
        <v>231</v>
      </c>
      <c r="G27" s="98"/>
      <c r="H27" s="98" t="s">
        <v>232</v>
      </c>
      <c r="I27" s="98" t="s">
        <v>233</v>
      </c>
      <c r="J27" s="98" t="s">
        <v>234</v>
      </c>
      <c r="K27" s="100" t="s">
        <v>1059</v>
      </c>
      <c r="L27" s="100" t="s">
        <v>860</v>
      </c>
      <c r="M27" s="100" t="s">
        <v>232</v>
      </c>
      <c r="N27" s="100" t="s">
        <v>233</v>
      </c>
      <c r="O27" s="100" t="s">
        <v>620</v>
      </c>
      <c r="P27" s="100" t="s">
        <v>17</v>
      </c>
      <c r="Q27" s="100" t="s">
        <v>1341</v>
      </c>
      <c r="R27" s="102" t="s">
        <v>1289</v>
      </c>
      <c r="T27" s="105">
        <v>2432</v>
      </c>
      <c r="U27" s="105">
        <v>9776</v>
      </c>
      <c r="V27" s="105">
        <v>2076</v>
      </c>
      <c r="W27" s="105">
        <v>6026</v>
      </c>
      <c r="X27" s="105">
        <v>0</v>
      </c>
      <c r="Y27" s="106">
        <f t="shared" si="0"/>
        <v>20310</v>
      </c>
      <c r="Z27" s="108">
        <f>T27*'BPU LOT 2 - 2023 ARENH'!F$24</f>
        <v>386.00704000000002</v>
      </c>
      <c r="AA27" s="108">
        <f>U27*'BPU LOT 2 - 2023 ARENH'!F$25</f>
        <v>2299.2174399999999</v>
      </c>
      <c r="AB27" s="108">
        <f>V27*'BPU LOT 2 - 2023 ARENH'!F$26</f>
        <v>504.94548000000003</v>
      </c>
      <c r="AC27" s="108">
        <f>W27*'BPU LOT 2 - 2023 ARENH'!F$27</f>
        <v>3397.2780199999997</v>
      </c>
      <c r="AD27" s="108">
        <f>X27*'BPU LOT 2 - 2023 ARENH'!F$28</f>
        <v>0</v>
      </c>
      <c r="AE27" s="121">
        <f>'BPU LOT 2 - 2023 ARENH'!J$24</f>
        <v>0</v>
      </c>
      <c r="AF27" s="108">
        <f t="shared" si="3"/>
        <v>6587.447979999999</v>
      </c>
      <c r="AG27" s="95">
        <f>'BPU LOT 2 - 2023 ARENH'!G$24</f>
        <v>69.55</v>
      </c>
      <c r="AH27" s="95">
        <f t="shared" si="1"/>
        <v>23.899899999999999</v>
      </c>
      <c r="AI27" s="95">
        <f t="shared" si="2"/>
        <v>0.98</v>
      </c>
      <c r="AJ27" s="108">
        <f>'BPU LOT 2 - 2023 ARENH'!H$24</f>
        <v>-0.24199999999999999</v>
      </c>
      <c r="AK27" s="108">
        <f>'BPU LOT 2 - 2023 ARENH'!H$25</f>
        <v>2.9000000000000001E-2</v>
      </c>
      <c r="AL27" s="108">
        <f>'BPU LOT 2 - 2023 ARENH'!H$26</f>
        <v>-0.14099999999999999</v>
      </c>
      <c r="AM27" s="108">
        <f>'BPU LOT 2 - 2023 ARENH'!H$27</f>
        <v>0.60899999999999999</v>
      </c>
      <c r="AN27" s="108">
        <f>'BPU LOT 2 - 2023 ARENH'!H$28</f>
        <v>0</v>
      </c>
      <c r="AO27" s="108">
        <f t="shared" si="4"/>
        <v>46.164770354207604</v>
      </c>
      <c r="AP27" s="108">
        <f>'BPU LOT 2 - 2023 ARENH'!K$24</f>
        <v>4.7400000000000003E-3</v>
      </c>
      <c r="AQ27" s="108">
        <f t="shared" si="5"/>
        <v>96.269400000000005</v>
      </c>
      <c r="AR27" s="110">
        <v>20.325500000000002</v>
      </c>
      <c r="AS27" s="110">
        <v>212.054328</v>
      </c>
      <c r="AT27" s="110">
        <v>269.51613000000003</v>
      </c>
      <c r="AU27" s="110">
        <v>0</v>
      </c>
      <c r="AV27" s="108">
        <f t="shared" si="6"/>
        <v>6729.8821503542067</v>
      </c>
      <c r="AW27" s="108">
        <f t="shared" si="7"/>
        <v>7231.7781083542068</v>
      </c>
    </row>
    <row r="28" spans="1:49" x14ac:dyDescent="0.35">
      <c r="A28" s="98" t="s">
        <v>105</v>
      </c>
      <c r="B28" s="100"/>
      <c r="C28" s="100"/>
      <c r="D28" s="100" t="s">
        <v>514</v>
      </c>
      <c r="E28" s="100" t="s">
        <v>599</v>
      </c>
      <c r="F28" s="98" t="s">
        <v>219</v>
      </c>
      <c r="G28" s="98"/>
      <c r="H28" s="98" t="s">
        <v>220</v>
      </c>
      <c r="I28" s="98" t="s">
        <v>221</v>
      </c>
      <c r="J28" s="98" t="s">
        <v>222</v>
      </c>
      <c r="K28" s="100" t="s">
        <v>1060</v>
      </c>
      <c r="L28" s="100" t="s">
        <v>861</v>
      </c>
      <c r="M28" s="100" t="s">
        <v>621</v>
      </c>
      <c r="N28" s="100" t="s">
        <v>276</v>
      </c>
      <c r="O28" s="100" t="s">
        <v>219</v>
      </c>
      <c r="P28" s="100" t="s">
        <v>17</v>
      </c>
      <c r="Q28" s="100" t="s">
        <v>1341</v>
      </c>
      <c r="R28" s="102" t="s">
        <v>1289</v>
      </c>
      <c r="T28" s="105">
        <v>1821</v>
      </c>
      <c r="U28" s="105">
        <v>6621</v>
      </c>
      <c r="V28" s="105">
        <v>4794</v>
      </c>
      <c r="W28" s="105">
        <v>18269</v>
      </c>
      <c r="X28" s="105">
        <v>0</v>
      </c>
      <c r="Y28" s="106">
        <f t="shared" si="0"/>
        <v>31505</v>
      </c>
      <c r="Z28" s="108">
        <f>T28*'BPU LOT 2 - 2023 ARENH'!F$24</f>
        <v>289.02911999999998</v>
      </c>
      <c r="AA28" s="108">
        <f>U28*'BPU LOT 2 - 2023 ARENH'!F$25</f>
        <v>1557.19299</v>
      </c>
      <c r="AB28" s="108">
        <f>V28*'BPU LOT 2 - 2023 ARENH'!F$26</f>
        <v>1166.0446199999999</v>
      </c>
      <c r="AC28" s="108">
        <f>W28*'BPU LOT 2 - 2023 ARENH'!F$27</f>
        <v>10299.51413</v>
      </c>
      <c r="AD28" s="108">
        <f>X28*'BPU LOT 2 - 2023 ARENH'!F$28</f>
        <v>0</v>
      </c>
      <c r="AE28" s="121">
        <f>'BPU LOT 2 - 2023 ARENH'!J$24</f>
        <v>0</v>
      </c>
      <c r="AF28" s="108">
        <f t="shared" si="3"/>
        <v>13311.780859999999</v>
      </c>
      <c r="AG28" s="95">
        <f>'BPU LOT 2 - 2023 ARENH'!G$24</f>
        <v>69.55</v>
      </c>
      <c r="AH28" s="95">
        <f t="shared" si="1"/>
        <v>23.899899999999999</v>
      </c>
      <c r="AI28" s="95">
        <f t="shared" si="2"/>
        <v>0.98</v>
      </c>
      <c r="AJ28" s="108">
        <f>'BPU LOT 2 - 2023 ARENH'!H$24</f>
        <v>-0.24199999999999999</v>
      </c>
      <c r="AK28" s="108">
        <f>'BPU LOT 2 - 2023 ARENH'!H$25</f>
        <v>2.9000000000000001E-2</v>
      </c>
      <c r="AL28" s="108">
        <f>'BPU LOT 2 - 2023 ARENH'!H$26</f>
        <v>-0.14099999999999999</v>
      </c>
      <c r="AM28" s="108">
        <f>'BPU LOT 2 - 2023 ARENH'!H$27</f>
        <v>0.60899999999999999</v>
      </c>
      <c r="AN28" s="108">
        <f>'BPU LOT 2 - 2023 ARENH'!H$28</f>
        <v>0</v>
      </c>
      <c r="AO28" s="108">
        <f t="shared" si="4"/>
        <v>142.48023986789761</v>
      </c>
      <c r="AP28" s="108">
        <f>'BPU LOT 2 - 2023 ARENH'!K$24</f>
        <v>4.7400000000000003E-3</v>
      </c>
      <c r="AQ28" s="108">
        <f t="shared" si="5"/>
        <v>149.33370000000002</v>
      </c>
      <c r="AR28" s="110">
        <v>26.959</v>
      </c>
      <c r="AS28" s="110">
        <v>212.054328</v>
      </c>
      <c r="AT28" s="110">
        <v>357.47633999999999</v>
      </c>
      <c r="AU28" s="110">
        <v>0</v>
      </c>
      <c r="AV28" s="108">
        <f t="shared" si="6"/>
        <v>13603.594799867897</v>
      </c>
      <c r="AW28" s="108">
        <f t="shared" si="7"/>
        <v>14200.084467867897</v>
      </c>
    </row>
    <row r="29" spans="1:49" x14ac:dyDescent="0.35">
      <c r="A29" s="98" t="s">
        <v>109</v>
      </c>
      <c r="B29" s="100"/>
      <c r="C29" s="100"/>
      <c r="D29" s="100" t="s">
        <v>519</v>
      </c>
      <c r="E29" s="100" t="s">
        <v>599</v>
      </c>
      <c r="F29" s="98" t="s">
        <v>235</v>
      </c>
      <c r="G29" s="98"/>
      <c r="H29" s="98" t="s">
        <v>236</v>
      </c>
      <c r="I29" s="98" t="s">
        <v>237</v>
      </c>
      <c r="J29" s="98" t="s">
        <v>235</v>
      </c>
      <c r="K29" s="100" t="s">
        <v>1061</v>
      </c>
      <c r="L29" s="100" t="s">
        <v>862</v>
      </c>
      <c r="M29" s="100" t="s">
        <v>622</v>
      </c>
      <c r="N29" s="100" t="s">
        <v>237</v>
      </c>
      <c r="O29" s="100" t="s">
        <v>235</v>
      </c>
      <c r="P29" s="100" t="s">
        <v>17</v>
      </c>
      <c r="Q29" s="100" t="s">
        <v>1341</v>
      </c>
      <c r="R29" s="102" t="s">
        <v>1295</v>
      </c>
      <c r="T29" s="105">
        <v>1066</v>
      </c>
      <c r="U29" s="105">
        <v>1726</v>
      </c>
      <c r="V29" s="105">
        <v>2816</v>
      </c>
      <c r="W29" s="105">
        <v>4517</v>
      </c>
      <c r="X29" s="105">
        <v>0</v>
      </c>
      <c r="Y29" s="106">
        <f t="shared" si="0"/>
        <v>10125</v>
      </c>
      <c r="Z29" s="108">
        <f>T29*'BPU LOT 2 - 2023 ARENH'!F$24</f>
        <v>169.19551999999999</v>
      </c>
      <c r="AA29" s="108">
        <f>U29*'BPU LOT 2 - 2023 ARENH'!F$25</f>
        <v>405.93794000000003</v>
      </c>
      <c r="AB29" s="108">
        <f>V29*'BPU LOT 2 - 2023 ARENH'!F$26</f>
        <v>684.93568000000005</v>
      </c>
      <c r="AC29" s="108">
        <f>W29*'BPU LOT 2 - 2023 ARENH'!F$27</f>
        <v>2546.54909</v>
      </c>
      <c r="AD29" s="108">
        <f>X29*'BPU LOT 2 - 2023 ARENH'!F$28</f>
        <v>0</v>
      </c>
      <c r="AE29" s="121">
        <f>'BPU LOT 2 - 2023 ARENH'!J$24</f>
        <v>0</v>
      </c>
      <c r="AF29" s="108">
        <f t="shared" si="3"/>
        <v>3806.61823</v>
      </c>
      <c r="AG29" s="95">
        <f>'BPU LOT 2 - 2023 ARENH'!G$24</f>
        <v>69.55</v>
      </c>
      <c r="AH29" s="95">
        <f t="shared" si="1"/>
        <v>23.899899999999999</v>
      </c>
      <c r="AI29" s="95">
        <f t="shared" si="2"/>
        <v>0.98</v>
      </c>
      <c r="AJ29" s="108">
        <f>'BPU LOT 2 - 2023 ARENH'!H$24</f>
        <v>-0.24199999999999999</v>
      </c>
      <c r="AK29" s="108">
        <f>'BPU LOT 2 - 2023 ARENH'!H$25</f>
        <v>2.9000000000000001E-2</v>
      </c>
      <c r="AL29" s="108">
        <f>'BPU LOT 2 - 2023 ARENH'!H$26</f>
        <v>-0.14099999999999999</v>
      </c>
      <c r="AM29" s="108">
        <f>'BPU LOT 2 - 2023 ARENH'!H$27</f>
        <v>0.60899999999999999</v>
      </c>
      <c r="AN29" s="108">
        <f>'BPU LOT 2 - 2023 ARENH'!H$28</f>
        <v>0</v>
      </c>
      <c r="AO29" s="108">
        <f t="shared" si="4"/>
        <v>33.378537300739467</v>
      </c>
      <c r="AP29" s="108">
        <f>'BPU LOT 2 - 2023 ARENH'!K$24</f>
        <v>4.7400000000000003E-3</v>
      </c>
      <c r="AQ29" s="108">
        <f t="shared" si="5"/>
        <v>47.9925</v>
      </c>
      <c r="AR29" s="110">
        <v>12.6485</v>
      </c>
      <c r="AS29" s="110">
        <v>363.871332</v>
      </c>
      <c r="AT29" s="110">
        <v>167.71911</v>
      </c>
      <c r="AU29" s="110">
        <v>0</v>
      </c>
      <c r="AV29" s="108">
        <f t="shared" si="6"/>
        <v>3887.9892673007394</v>
      </c>
      <c r="AW29" s="108">
        <f t="shared" si="7"/>
        <v>4432.2282093007389</v>
      </c>
    </row>
    <row r="30" spans="1:49" x14ac:dyDescent="0.35">
      <c r="A30" s="98" t="s">
        <v>110</v>
      </c>
      <c r="B30" s="100"/>
      <c r="C30" s="100"/>
      <c r="D30" s="100" t="s">
        <v>520</v>
      </c>
      <c r="E30" s="100" t="s">
        <v>599</v>
      </c>
      <c r="F30" s="98" t="s">
        <v>238</v>
      </c>
      <c r="G30" s="98"/>
      <c r="H30" s="98" t="s">
        <v>239</v>
      </c>
      <c r="I30" s="98" t="s">
        <v>240</v>
      </c>
      <c r="J30" s="98" t="s">
        <v>238</v>
      </c>
      <c r="K30" s="100" t="s">
        <v>1062</v>
      </c>
      <c r="L30" s="100" t="s">
        <v>863</v>
      </c>
      <c r="M30" s="100" t="s">
        <v>623</v>
      </c>
      <c r="N30" s="100" t="s">
        <v>240</v>
      </c>
      <c r="O30" s="100" t="s">
        <v>238</v>
      </c>
      <c r="P30" s="100" t="s">
        <v>17</v>
      </c>
      <c r="Q30" s="100" t="s">
        <v>1341</v>
      </c>
      <c r="R30" s="102" t="s">
        <v>1290</v>
      </c>
      <c r="T30" s="105">
        <v>1029</v>
      </c>
      <c r="U30" s="105">
        <v>3256</v>
      </c>
      <c r="V30" s="105">
        <v>3059</v>
      </c>
      <c r="W30" s="105">
        <v>9201</v>
      </c>
      <c r="X30" s="105">
        <v>0</v>
      </c>
      <c r="Y30" s="106">
        <f t="shared" si="0"/>
        <v>16545</v>
      </c>
      <c r="Z30" s="108">
        <f>T30*'BPU LOT 2 - 2023 ARENH'!F$24</f>
        <v>163.32288</v>
      </c>
      <c r="AA30" s="108">
        <f>U30*'BPU LOT 2 - 2023 ARENH'!F$25</f>
        <v>765.77864</v>
      </c>
      <c r="AB30" s="108">
        <f>V30*'BPU LOT 2 - 2023 ARENH'!F$26</f>
        <v>744.04057</v>
      </c>
      <c r="AC30" s="108">
        <f>W30*'BPU LOT 2 - 2023 ARENH'!F$27</f>
        <v>5187.2477699999999</v>
      </c>
      <c r="AD30" s="108">
        <f>X30*'BPU LOT 2 - 2023 ARENH'!F$28</f>
        <v>0</v>
      </c>
      <c r="AE30" s="121">
        <f>'BPU LOT 2 - 2023 ARENH'!J$24</f>
        <v>0</v>
      </c>
      <c r="AF30" s="108">
        <f t="shared" si="3"/>
        <v>6860.3898599999993</v>
      </c>
      <c r="AG30" s="95">
        <f>'BPU LOT 2 - 2023 ARENH'!G$24</f>
        <v>69.55</v>
      </c>
      <c r="AH30" s="95">
        <f t="shared" si="1"/>
        <v>23.899899999999999</v>
      </c>
      <c r="AI30" s="95">
        <f t="shared" si="2"/>
        <v>0.98</v>
      </c>
      <c r="AJ30" s="108">
        <f>'BPU LOT 2 - 2023 ARENH'!H$24</f>
        <v>-0.24199999999999999</v>
      </c>
      <c r="AK30" s="108">
        <f>'BPU LOT 2 - 2023 ARENH'!H$25</f>
        <v>2.9000000000000001E-2</v>
      </c>
      <c r="AL30" s="108">
        <f>'BPU LOT 2 - 2023 ARENH'!H$26</f>
        <v>-0.14099999999999999</v>
      </c>
      <c r="AM30" s="108">
        <f>'BPU LOT 2 - 2023 ARENH'!H$27</f>
        <v>0.60899999999999999</v>
      </c>
      <c r="AN30" s="108">
        <f>'BPU LOT 2 - 2023 ARENH'!H$28</f>
        <v>0</v>
      </c>
      <c r="AO30" s="108">
        <f t="shared" si="4"/>
        <v>71.127810355131217</v>
      </c>
      <c r="AP30" s="108">
        <f>'BPU LOT 2 - 2023 ARENH'!K$24</f>
        <v>4.7400000000000003E-3</v>
      </c>
      <c r="AQ30" s="108">
        <f t="shared" si="5"/>
        <v>78.423300000000012</v>
      </c>
      <c r="AR30" s="110">
        <v>16.502500000000001</v>
      </c>
      <c r="AS30" s="110">
        <v>296.397108</v>
      </c>
      <c r="AT30" s="110">
        <v>218.82315000000003</v>
      </c>
      <c r="AU30" s="110">
        <v>0</v>
      </c>
      <c r="AV30" s="108">
        <f t="shared" si="6"/>
        <v>7009.940970355131</v>
      </c>
      <c r="AW30" s="108">
        <f t="shared" si="7"/>
        <v>7541.6637283551308</v>
      </c>
    </row>
    <row r="31" spans="1:49" x14ac:dyDescent="0.35">
      <c r="A31" s="98" t="s">
        <v>101</v>
      </c>
      <c r="B31" s="100" t="s">
        <v>448</v>
      </c>
      <c r="C31" s="100"/>
      <c r="D31" s="100" t="s">
        <v>521</v>
      </c>
      <c r="E31" s="100" t="s">
        <v>599</v>
      </c>
      <c r="F31" s="98" t="s">
        <v>207</v>
      </c>
      <c r="G31" s="98"/>
      <c r="H31" s="98" t="s">
        <v>208</v>
      </c>
      <c r="I31" s="98" t="s">
        <v>209</v>
      </c>
      <c r="J31" s="98" t="s">
        <v>210</v>
      </c>
      <c r="K31" s="100" t="s">
        <v>1063</v>
      </c>
      <c r="L31" s="100" t="s">
        <v>864</v>
      </c>
      <c r="M31" s="100" t="s">
        <v>624</v>
      </c>
      <c r="N31" s="100" t="s">
        <v>272</v>
      </c>
      <c r="O31" s="100" t="s">
        <v>420</v>
      </c>
      <c r="P31" s="100" t="s">
        <v>21</v>
      </c>
      <c r="Q31" s="100" t="s">
        <v>1342</v>
      </c>
      <c r="R31" s="102" t="s">
        <v>1296</v>
      </c>
      <c r="T31" s="105">
        <v>5881</v>
      </c>
      <c r="U31" s="105">
        <v>13392</v>
      </c>
      <c r="V31" s="105">
        <v>8707</v>
      </c>
      <c r="W31" s="105">
        <v>17223</v>
      </c>
      <c r="X31" s="105">
        <v>4182</v>
      </c>
      <c r="Y31" s="106">
        <f t="shared" si="0"/>
        <v>49385</v>
      </c>
      <c r="Z31" s="107">
        <f>T31*'BPU LOT 2 - 2023 ARENH'!F$36</f>
        <v>850.92188999999996</v>
      </c>
      <c r="AA31" s="107">
        <f>U31*'BPU LOT 2 - 2023 ARENH'!F$37</f>
        <v>3025.5206399999997</v>
      </c>
      <c r="AB31" s="107">
        <f>V31*'BPU LOT 2 - 2023 ARENH'!F$38</f>
        <v>2188.1561699999997</v>
      </c>
      <c r="AC31" s="107">
        <f>W31*'BPU LOT 2 - 2023 ARENH'!F$39</f>
        <v>9563.0707500000008</v>
      </c>
      <c r="AD31" s="107">
        <f>X31*'BPU LOT 2 - 2023 ARENH'!F$40</f>
        <v>3443.83518</v>
      </c>
      <c r="AE31" s="121">
        <f>'BPU LOT 2 - 2023 ARENH'!J$24</f>
        <v>0</v>
      </c>
      <c r="AF31" s="108">
        <f t="shared" si="3"/>
        <v>19071.504630000003</v>
      </c>
      <c r="AG31" s="95">
        <f>'BPU LOT 2 - 2023 ARENH'!G$24</f>
        <v>69.55</v>
      </c>
      <c r="AH31" s="95">
        <f t="shared" si="1"/>
        <v>23.899899999999999</v>
      </c>
      <c r="AI31" s="95">
        <f t="shared" si="2"/>
        <v>0.98</v>
      </c>
      <c r="AJ31" s="107">
        <f>'BPU LOT 2 - 2023 ARENH'!H$36</f>
        <v>-0.26600000000000001</v>
      </c>
      <c r="AK31" s="107">
        <f>'BPU LOT 2 - 2023 ARENH'!H$37</f>
        <v>0</v>
      </c>
      <c r="AL31" s="107">
        <f>'BPU LOT 2 - 2023 ARENH'!H$38</f>
        <v>-0.124</v>
      </c>
      <c r="AM31" s="107">
        <f>'BPU LOT 2 - 2023 ARENH'!H$39</f>
        <v>0.46300000000000002</v>
      </c>
      <c r="AN31" s="107">
        <f>'BPU LOT 2 - 2023 ARENH'!H$40</f>
        <v>1.4830000000000001</v>
      </c>
      <c r="AO31" s="108">
        <f t="shared" si="4"/>
        <v>211.66917961955949</v>
      </c>
      <c r="AP31" s="108">
        <f>'BPU LOT 2 - 2023 ARENH'!K$24</f>
        <v>4.7400000000000003E-3</v>
      </c>
      <c r="AQ31" s="108">
        <f t="shared" si="5"/>
        <v>234.0849</v>
      </c>
      <c r="AR31" s="110">
        <v>53.845499999999994</v>
      </c>
      <c r="AS31" s="110">
        <v>262.061307</v>
      </c>
      <c r="AT31" s="110">
        <v>671.99184000000002</v>
      </c>
      <c r="AU31" s="110">
        <v>0</v>
      </c>
      <c r="AV31" s="108">
        <f t="shared" si="6"/>
        <v>19517.258709619564</v>
      </c>
      <c r="AW31" s="108">
        <f t="shared" si="7"/>
        <v>20505.157356619562</v>
      </c>
    </row>
    <row r="32" spans="1:49" x14ac:dyDescent="0.35">
      <c r="A32" s="98" t="s">
        <v>111</v>
      </c>
      <c r="B32" s="100"/>
      <c r="C32" s="100"/>
      <c r="D32" s="100" t="s">
        <v>522</v>
      </c>
      <c r="E32" s="100" t="s">
        <v>599</v>
      </c>
      <c r="F32" s="98" t="s">
        <v>241</v>
      </c>
      <c r="G32" s="98"/>
      <c r="H32" s="98" t="s">
        <v>242</v>
      </c>
      <c r="I32" s="98" t="s">
        <v>243</v>
      </c>
      <c r="J32" s="98" t="s">
        <v>244</v>
      </c>
      <c r="K32" s="100" t="s">
        <v>1064</v>
      </c>
      <c r="L32" s="100" t="s">
        <v>865</v>
      </c>
      <c r="M32" s="100" t="s">
        <v>242</v>
      </c>
      <c r="N32" s="100" t="s">
        <v>243</v>
      </c>
      <c r="O32" s="100" t="s">
        <v>244</v>
      </c>
      <c r="P32" s="100" t="s">
        <v>17</v>
      </c>
      <c r="Q32" s="100" t="s">
        <v>1341</v>
      </c>
      <c r="R32" s="102" t="s">
        <v>1297</v>
      </c>
      <c r="T32" s="105">
        <v>3229</v>
      </c>
      <c r="U32" s="105">
        <v>4153</v>
      </c>
      <c r="V32" s="105">
        <v>8715</v>
      </c>
      <c r="W32" s="105">
        <v>12150</v>
      </c>
      <c r="X32" s="105">
        <v>0</v>
      </c>
      <c r="Y32" s="106">
        <f t="shared" si="0"/>
        <v>28247</v>
      </c>
      <c r="Z32" s="108">
        <f>T32*'BPU LOT 2 - 2023 ARENH'!F$24</f>
        <v>512.50688000000002</v>
      </c>
      <c r="AA32" s="108">
        <f>U32*'BPU LOT 2 - 2023 ARENH'!F$25</f>
        <v>976.74407000000008</v>
      </c>
      <c r="AB32" s="108">
        <f>V32*'BPU LOT 2 - 2023 ARENH'!F$26</f>
        <v>2119.7494499999998</v>
      </c>
      <c r="AC32" s="108">
        <f>W32*'BPU LOT 2 - 2023 ARENH'!F$27</f>
        <v>6849.8054999999995</v>
      </c>
      <c r="AD32" s="108">
        <f>X32*'BPU LOT 2 - 2023 ARENH'!F$28</f>
        <v>0</v>
      </c>
      <c r="AE32" s="121">
        <f>'BPU LOT 2 - 2023 ARENH'!J$24</f>
        <v>0</v>
      </c>
      <c r="AF32" s="108">
        <f t="shared" si="3"/>
        <v>10458.805899999999</v>
      </c>
      <c r="AG32" s="95">
        <f>'BPU LOT 2 - 2023 ARENH'!G$24</f>
        <v>69.55</v>
      </c>
      <c r="AH32" s="95">
        <f t="shared" si="1"/>
        <v>23.899899999999999</v>
      </c>
      <c r="AI32" s="95">
        <f t="shared" si="2"/>
        <v>0.98</v>
      </c>
      <c r="AJ32" s="108">
        <f>'BPU LOT 2 - 2023 ARENH'!H$24</f>
        <v>-0.24199999999999999</v>
      </c>
      <c r="AK32" s="108">
        <f>'BPU LOT 2 - 2023 ARENH'!H$25</f>
        <v>2.9000000000000001E-2</v>
      </c>
      <c r="AL32" s="108">
        <f>'BPU LOT 2 - 2023 ARENH'!H$26</f>
        <v>-0.14099999999999999</v>
      </c>
      <c r="AM32" s="108">
        <f>'BPU LOT 2 - 2023 ARENH'!H$27</f>
        <v>0.60899999999999999</v>
      </c>
      <c r="AN32" s="108">
        <f>'BPU LOT 2 - 2023 ARENH'!H$28</f>
        <v>0</v>
      </c>
      <c r="AO32" s="108">
        <f t="shared" si="4"/>
        <v>88.463254155503193</v>
      </c>
      <c r="AP32" s="108">
        <f>'BPU LOT 2 - 2023 ARENH'!K$24</f>
        <v>4.7400000000000003E-3</v>
      </c>
      <c r="AQ32" s="108">
        <f t="shared" si="5"/>
        <v>133.89078000000001</v>
      </c>
      <c r="AR32" s="110">
        <v>30.718</v>
      </c>
      <c r="AS32" s="110">
        <v>380.73988800000001</v>
      </c>
      <c r="AT32" s="110">
        <v>407.32067999999998</v>
      </c>
      <c r="AU32" s="110">
        <v>0</v>
      </c>
      <c r="AV32" s="108">
        <f t="shared" si="6"/>
        <v>10681.159934155503</v>
      </c>
      <c r="AW32" s="108">
        <f t="shared" si="7"/>
        <v>11499.938502155504</v>
      </c>
    </row>
    <row r="33" spans="1:49" x14ac:dyDescent="0.35">
      <c r="A33" s="98" t="s">
        <v>101</v>
      </c>
      <c r="B33" s="100"/>
      <c r="C33" s="100"/>
      <c r="D33" s="100" t="s">
        <v>517</v>
      </c>
      <c r="E33" s="100" t="s">
        <v>599</v>
      </c>
      <c r="F33" s="98" t="s">
        <v>207</v>
      </c>
      <c r="G33" s="98"/>
      <c r="H33" s="98" t="s">
        <v>208</v>
      </c>
      <c r="I33" s="98" t="s">
        <v>209</v>
      </c>
      <c r="J33" s="98" t="s">
        <v>210</v>
      </c>
      <c r="K33" s="100" t="s">
        <v>1065</v>
      </c>
      <c r="L33" s="100" t="s">
        <v>866</v>
      </c>
      <c r="M33" s="100" t="s">
        <v>625</v>
      </c>
      <c r="N33" s="100" t="s">
        <v>229</v>
      </c>
      <c r="O33" s="100" t="s">
        <v>230</v>
      </c>
      <c r="P33" s="100" t="s">
        <v>17</v>
      </c>
      <c r="Q33" s="100" t="s">
        <v>1341</v>
      </c>
      <c r="R33" s="102" t="s">
        <v>1289</v>
      </c>
      <c r="T33" s="105">
        <v>2611</v>
      </c>
      <c r="U33" s="105">
        <v>5552</v>
      </c>
      <c r="V33" s="105">
        <v>11105</v>
      </c>
      <c r="W33" s="105">
        <v>19493</v>
      </c>
      <c r="X33" s="105">
        <v>0</v>
      </c>
      <c r="Y33" s="106">
        <f t="shared" si="0"/>
        <v>38761</v>
      </c>
      <c r="Z33" s="108">
        <f>T33*'BPU LOT 2 - 2023 ARENH'!F$24</f>
        <v>414.41791999999998</v>
      </c>
      <c r="AA33" s="108">
        <f>U33*'BPU LOT 2 - 2023 ARENH'!F$25</f>
        <v>1305.7748800000002</v>
      </c>
      <c r="AB33" s="108">
        <f>V33*'BPU LOT 2 - 2023 ARENH'!F$26</f>
        <v>2701.0691499999998</v>
      </c>
      <c r="AC33" s="108">
        <f>W33*'BPU LOT 2 - 2023 ARENH'!F$27</f>
        <v>10989.56861</v>
      </c>
      <c r="AD33" s="108">
        <f>X33*'BPU LOT 2 - 2023 ARENH'!F$28</f>
        <v>0</v>
      </c>
      <c r="AE33" s="121">
        <f>'BPU LOT 2 - 2023 ARENH'!J$24</f>
        <v>0</v>
      </c>
      <c r="AF33" s="108">
        <f t="shared" si="3"/>
        <v>15410.83056</v>
      </c>
      <c r="AG33" s="95">
        <f>'BPU LOT 2 - 2023 ARENH'!G$24</f>
        <v>69.55</v>
      </c>
      <c r="AH33" s="95">
        <f t="shared" si="1"/>
        <v>23.899899999999999</v>
      </c>
      <c r="AI33" s="95">
        <f t="shared" si="2"/>
        <v>0.98</v>
      </c>
      <c r="AJ33" s="108">
        <f>'BPU LOT 2 - 2023 ARENH'!H$24</f>
        <v>-0.24199999999999999</v>
      </c>
      <c r="AK33" s="108">
        <f>'BPU LOT 2 - 2023 ARENH'!H$25</f>
        <v>2.9000000000000001E-2</v>
      </c>
      <c r="AL33" s="108">
        <f>'BPU LOT 2 - 2023 ARENH'!H$26</f>
        <v>-0.14099999999999999</v>
      </c>
      <c r="AM33" s="108">
        <f>'BPU LOT 2 - 2023 ARENH'!H$27</f>
        <v>0.60899999999999999</v>
      </c>
      <c r="AN33" s="108">
        <f>'BPU LOT 2 - 2023 ARENH'!H$28</f>
        <v>0</v>
      </c>
      <c r="AO33" s="108">
        <f t="shared" si="4"/>
        <v>146.37224572471175</v>
      </c>
      <c r="AP33" s="108">
        <f>'BPU LOT 2 - 2023 ARENH'!K$24</f>
        <v>4.7400000000000003E-3</v>
      </c>
      <c r="AQ33" s="108">
        <f t="shared" si="5"/>
        <v>183.72714000000002</v>
      </c>
      <c r="AR33" s="110">
        <v>46.496499999999997</v>
      </c>
      <c r="AS33" s="110">
        <v>212.054328</v>
      </c>
      <c r="AT33" s="110">
        <v>616.54358999999999</v>
      </c>
      <c r="AU33" s="110">
        <v>0</v>
      </c>
      <c r="AV33" s="108">
        <f t="shared" si="6"/>
        <v>15740.929945724713</v>
      </c>
      <c r="AW33" s="108">
        <f t="shared" si="7"/>
        <v>16616.024363724711</v>
      </c>
    </row>
    <row r="34" spans="1:49" x14ac:dyDescent="0.35">
      <c r="A34" s="98" t="s">
        <v>112</v>
      </c>
      <c r="B34" s="100"/>
      <c r="C34" s="100"/>
      <c r="D34" s="100" t="s">
        <v>523</v>
      </c>
      <c r="E34" s="100" t="s">
        <v>599</v>
      </c>
      <c r="F34" s="98" t="s">
        <v>245</v>
      </c>
      <c r="G34" s="98"/>
      <c r="H34" s="98" t="s">
        <v>246</v>
      </c>
      <c r="I34" s="98" t="s">
        <v>237</v>
      </c>
      <c r="J34" s="98" t="s">
        <v>247</v>
      </c>
      <c r="K34" s="100" t="s">
        <v>1066</v>
      </c>
      <c r="L34" s="100" t="s">
        <v>867</v>
      </c>
      <c r="M34" s="100" t="s">
        <v>626</v>
      </c>
      <c r="N34" s="100" t="s">
        <v>266</v>
      </c>
      <c r="O34" s="100" t="s">
        <v>380</v>
      </c>
      <c r="P34" s="100" t="s">
        <v>17</v>
      </c>
      <c r="Q34" s="100"/>
      <c r="R34" s="102" t="s">
        <v>1289</v>
      </c>
      <c r="T34" s="105">
        <v>5569</v>
      </c>
      <c r="U34" s="105">
        <v>7575</v>
      </c>
      <c r="V34" s="105">
        <v>11529</v>
      </c>
      <c r="W34" s="105">
        <v>15358</v>
      </c>
      <c r="X34" s="105">
        <v>0</v>
      </c>
      <c r="Y34" s="106">
        <f t="shared" si="0"/>
        <v>40031</v>
      </c>
      <c r="Z34" s="108">
        <f>T34*'BPU LOT 2 - 2023 ARENH'!F$24</f>
        <v>883.91168000000005</v>
      </c>
      <c r="AA34" s="108">
        <f>U34*'BPU LOT 2 - 2023 ARENH'!F$25</f>
        <v>1781.5642500000001</v>
      </c>
      <c r="AB34" s="108">
        <f>V34*'BPU LOT 2 - 2023 ARENH'!F$26</f>
        <v>2804.1986700000002</v>
      </c>
      <c r="AC34" s="108">
        <f>W34*'BPU LOT 2 - 2023 ARENH'!F$27</f>
        <v>8658.3796600000005</v>
      </c>
      <c r="AD34" s="108">
        <f>X34*'BPU LOT 2 - 2023 ARENH'!F$28</f>
        <v>0</v>
      </c>
      <c r="AE34" s="121">
        <f>'BPU LOT 2 - 2023 ARENH'!J$24</f>
        <v>0</v>
      </c>
      <c r="AF34" s="108">
        <f t="shared" si="3"/>
        <v>14128.054260000001</v>
      </c>
      <c r="AG34" s="95">
        <f>'BPU LOT 2 - 2023 ARENH'!G$24</f>
        <v>69.55</v>
      </c>
      <c r="AH34" s="95">
        <f t="shared" si="1"/>
        <v>23.899899999999999</v>
      </c>
      <c r="AI34" s="95">
        <f t="shared" si="2"/>
        <v>0.98</v>
      </c>
      <c r="AJ34" s="108">
        <f>'BPU LOT 2 - 2023 ARENH'!H$24</f>
        <v>-0.24199999999999999</v>
      </c>
      <c r="AK34" s="108">
        <f>'BPU LOT 2 - 2023 ARENH'!H$25</f>
        <v>2.9000000000000001E-2</v>
      </c>
      <c r="AL34" s="108">
        <f>'BPU LOT 2 - 2023 ARENH'!H$26</f>
        <v>-0.14099999999999999</v>
      </c>
      <c r="AM34" s="108">
        <f>'BPU LOT 2 - 2023 ARENH'!H$27</f>
        <v>0.60899999999999999</v>
      </c>
      <c r="AN34" s="108">
        <f>'BPU LOT 2 - 2023 ARENH'!H$28</f>
        <v>0</v>
      </c>
      <c r="AO34" s="108">
        <f t="shared" si="4"/>
        <v>110.44176146680769</v>
      </c>
      <c r="AP34" s="108">
        <f>'BPU LOT 2 - 2023 ARENH'!K$24</f>
        <v>4.7400000000000003E-3</v>
      </c>
      <c r="AQ34" s="108">
        <f t="shared" si="5"/>
        <v>189.74694000000002</v>
      </c>
      <c r="AR34" s="110">
        <v>43.9375</v>
      </c>
      <c r="AS34" s="110">
        <v>296.97606000000002</v>
      </c>
      <c r="AT34" s="110">
        <v>582.61125000000004</v>
      </c>
      <c r="AU34" s="110">
        <v>0</v>
      </c>
      <c r="AV34" s="108">
        <f t="shared" si="6"/>
        <v>14428.242961466809</v>
      </c>
      <c r="AW34" s="108">
        <f t="shared" si="7"/>
        <v>15351.76777146681</v>
      </c>
    </row>
    <row r="35" spans="1:49" x14ac:dyDescent="0.35">
      <c r="A35" s="98" t="s">
        <v>113</v>
      </c>
      <c r="B35" s="100"/>
      <c r="C35" s="100" t="s">
        <v>483</v>
      </c>
      <c r="D35" s="100" t="s">
        <v>205</v>
      </c>
      <c r="E35" s="100" t="s">
        <v>599</v>
      </c>
      <c r="F35" s="98" t="s">
        <v>248</v>
      </c>
      <c r="G35" s="98" t="s">
        <v>183</v>
      </c>
      <c r="H35" s="98" t="s">
        <v>249</v>
      </c>
      <c r="I35" s="98" t="s">
        <v>229</v>
      </c>
      <c r="J35" s="98" t="s">
        <v>230</v>
      </c>
      <c r="K35" s="100" t="s">
        <v>1067</v>
      </c>
      <c r="L35" s="100" t="s">
        <v>868</v>
      </c>
      <c r="M35" s="100" t="s">
        <v>627</v>
      </c>
      <c r="N35" s="100" t="s">
        <v>394</v>
      </c>
      <c r="O35" s="100" t="s">
        <v>392</v>
      </c>
      <c r="P35" s="100" t="s">
        <v>17</v>
      </c>
      <c r="Q35" s="100"/>
      <c r="R35" s="102" t="s">
        <v>1298</v>
      </c>
      <c r="T35" s="105">
        <v>3803</v>
      </c>
      <c r="U35" s="105">
        <v>8264</v>
      </c>
      <c r="V35" s="105">
        <v>16460</v>
      </c>
      <c r="W35" s="105">
        <v>32247</v>
      </c>
      <c r="X35" s="105">
        <v>0</v>
      </c>
      <c r="Y35" s="106">
        <f t="shared" si="0"/>
        <v>60774</v>
      </c>
      <c r="Z35" s="108">
        <f>T35*'BPU LOT 2 - 2023 ARENH'!F$24</f>
        <v>603.61216000000002</v>
      </c>
      <c r="AA35" s="108">
        <f>U35*'BPU LOT 2 - 2023 ARENH'!F$25</f>
        <v>1943.6101600000002</v>
      </c>
      <c r="AB35" s="108">
        <f>V35*'BPU LOT 2 - 2023 ARENH'!F$26</f>
        <v>4003.5657999999999</v>
      </c>
      <c r="AC35" s="108">
        <f>W35*'BPU LOT 2 - 2023 ARENH'!F$27</f>
        <v>18179.891189999998</v>
      </c>
      <c r="AD35" s="108">
        <f>X35*'BPU LOT 2 - 2023 ARENH'!F$28</f>
        <v>0</v>
      </c>
      <c r="AE35" s="121">
        <f>'BPU LOT 2 - 2023 ARENH'!J$24</f>
        <v>0</v>
      </c>
      <c r="AF35" s="108">
        <f t="shared" si="3"/>
        <v>24730.67931</v>
      </c>
      <c r="AG35" s="95">
        <f>'BPU LOT 2 - 2023 ARENH'!G$24</f>
        <v>69.55</v>
      </c>
      <c r="AH35" s="95">
        <f t="shared" si="1"/>
        <v>23.899899999999999</v>
      </c>
      <c r="AI35" s="95">
        <f t="shared" si="2"/>
        <v>0.98</v>
      </c>
      <c r="AJ35" s="108">
        <f>'BPU LOT 2 - 2023 ARENH'!H$24</f>
        <v>-0.24199999999999999</v>
      </c>
      <c r="AK35" s="108">
        <f>'BPU LOT 2 - 2023 ARENH'!H$25</f>
        <v>2.9000000000000001E-2</v>
      </c>
      <c r="AL35" s="108">
        <f>'BPU LOT 2 - 2023 ARENH'!H$26</f>
        <v>-0.14099999999999999</v>
      </c>
      <c r="AM35" s="108">
        <f>'BPU LOT 2 - 2023 ARENH'!H$27</f>
        <v>0.60899999999999999</v>
      </c>
      <c r="AN35" s="108">
        <f>'BPU LOT 2 - 2023 ARENH'!H$28</f>
        <v>0</v>
      </c>
      <c r="AO35" s="108">
        <f t="shared" si="4"/>
        <v>243.99395192034837</v>
      </c>
      <c r="AP35" s="108">
        <f>'BPU LOT 2 - 2023 ARENH'!K$24</f>
        <v>4.7400000000000003E-3</v>
      </c>
      <c r="AQ35" s="108">
        <f t="shared" si="5"/>
        <v>288.06876</v>
      </c>
      <c r="AR35" s="110">
        <v>64.453999999999994</v>
      </c>
      <c r="AS35" s="110">
        <v>347.00277599999998</v>
      </c>
      <c r="AT35" s="110">
        <v>854.66003999999987</v>
      </c>
      <c r="AU35" s="110">
        <v>0</v>
      </c>
      <c r="AV35" s="108">
        <f t="shared" si="6"/>
        <v>25262.742021920349</v>
      </c>
      <c r="AW35" s="108">
        <f t="shared" si="7"/>
        <v>26528.85883792035</v>
      </c>
    </row>
    <row r="36" spans="1:49" x14ac:dyDescent="0.35">
      <c r="A36" s="98" t="s">
        <v>113</v>
      </c>
      <c r="B36" s="100"/>
      <c r="C36" s="100" t="s">
        <v>483</v>
      </c>
      <c r="D36" s="100" t="s">
        <v>524</v>
      </c>
      <c r="E36" s="100" t="s">
        <v>599</v>
      </c>
      <c r="F36" s="98" t="s">
        <v>248</v>
      </c>
      <c r="G36" s="98" t="s">
        <v>183</v>
      </c>
      <c r="H36" s="98" t="s">
        <v>249</v>
      </c>
      <c r="I36" s="98" t="s">
        <v>229</v>
      </c>
      <c r="J36" s="98" t="s">
        <v>230</v>
      </c>
      <c r="K36" s="100" t="s">
        <v>1068</v>
      </c>
      <c r="L36" s="100" t="s">
        <v>869</v>
      </c>
      <c r="M36" s="100" t="s">
        <v>628</v>
      </c>
      <c r="N36" s="100" t="s">
        <v>345</v>
      </c>
      <c r="O36" s="100" t="s">
        <v>441</v>
      </c>
      <c r="P36" s="100" t="s">
        <v>17</v>
      </c>
      <c r="Q36" s="100"/>
      <c r="R36" s="102" t="s">
        <v>1288</v>
      </c>
      <c r="T36" s="105">
        <v>2792</v>
      </c>
      <c r="U36" s="105">
        <v>3685</v>
      </c>
      <c r="V36" s="105">
        <v>12654</v>
      </c>
      <c r="W36" s="105">
        <v>22174</v>
      </c>
      <c r="X36" s="105">
        <v>0</v>
      </c>
      <c r="Y36" s="106">
        <f t="shared" si="0"/>
        <v>41305</v>
      </c>
      <c r="Z36" s="108">
        <f>T36*'BPU LOT 2 - 2023 ARENH'!F$24</f>
        <v>443.14623999999998</v>
      </c>
      <c r="AA36" s="108">
        <f>U36*'BPU LOT 2 - 2023 ARENH'!F$25</f>
        <v>866.67515000000003</v>
      </c>
      <c r="AB36" s="108">
        <f>V36*'BPU LOT 2 - 2023 ARENH'!F$26</f>
        <v>3077.8324200000002</v>
      </c>
      <c r="AC36" s="108">
        <f>W36*'BPU LOT 2 - 2023 ARENH'!F$27</f>
        <v>12501.035980000001</v>
      </c>
      <c r="AD36" s="108">
        <f>X36*'BPU LOT 2 - 2023 ARENH'!F$28</f>
        <v>0</v>
      </c>
      <c r="AE36" s="121">
        <f>'BPU LOT 2 - 2023 ARENH'!J$24</f>
        <v>0</v>
      </c>
      <c r="AF36" s="108">
        <f t="shared" si="3"/>
        <v>16888.68979</v>
      </c>
      <c r="AG36" s="95">
        <f>'BPU LOT 2 - 2023 ARENH'!G$24</f>
        <v>69.55</v>
      </c>
      <c r="AH36" s="95">
        <f t="shared" si="1"/>
        <v>23.899899999999999</v>
      </c>
      <c r="AI36" s="95">
        <f t="shared" si="2"/>
        <v>0.98</v>
      </c>
      <c r="AJ36" s="108">
        <f>'BPU LOT 2 - 2023 ARENH'!H$24</f>
        <v>-0.24199999999999999</v>
      </c>
      <c r="AK36" s="108">
        <f>'BPU LOT 2 - 2023 ARENH'!H$25</f>
        <v>2.9000000000000001E-2</v>
      </c>
      <c r="AL36" s="108">
        <f>'BPU LOT 2 - 2023 ARENH'!H$26</f>
        <v>-0.14099999999999999</v>
      </c>
      <c r="AM36" s="108">
        <f>'BPU LOT 2 - 2023 ARENH'!H$27</f>
        <v>0.60899999999999999</v>
      </c>
      <c r="AN36" s="108">
        <f>'BPU LOT 2 - 2023 ARENH'!H$28</f>
        <v>0</v>
      </c>
      <c r="AO36" s="108">
        <f t="shared" si="4"/>
        <v>166.22637984023962</v>
      </c>
      <c r="AP36" s="108">
        <f>'BPU LOT 2 - 2023 ARENH'!K$24</f>
        <v>4.7400000000000003E-3</v>
      </c>
      <c r="AQ36" s="108">
        <f t="shared" si="5"/>
        <v>195.78570000000002</v>
      </c>
      <c r="AR36" s="110">
        <v>26.709999999999997</v>
      </c>
      <c r="AS36" s="110">
        <v>279.52855199999999</v>
      </c>
      <c r="AT36" s="110">
        <v>354.1746</v>
      </c>
      <c r="AU36" s="110">
        <v>0</v>
      </c>
      <c r="AV36" s="108">
        <f t="shared" si="6"/>
        <v>17250.701869840239</v>
      </c>
      <c r="AW36" s="108">
        <f t="shared" si="7"/>
        <v>17911.115021840236</v>
      </c>
    </row>
    <row r="37" spans="1:49" x14ac:dyDescent="0.35">
      <c r="A37" s="98" t="s">
        <v>113</v>
      </c>
      <c r="B37" s="100"/>
      <c r="C37" s="100" t="s">
        <v>483</v>
      </c>
      <c r="D37" s="100" t="s">
        <v>525</v>
      </c>
      <c r="E37" s="100" t="s">
        <v>599</v>
      </c>
      <c r="F37" s="98" t="s">
        <v>248</v>
      </c>
      <c r="G37" s="98" t="s">
        <v>183</v>
      </c>
      <c r="H37" s="98" t="s">
        <v>249</v>
      </c>
      <c r="I37" s="98" t="s">
        <v>229</v>
      </c>
      <c r="J37" s="98" t="s">
        <v>230</v>
      </c>
      <c r="K37" s="100" t="s">
        <v>1069</v>
      </c>
      <c r="L37" s="100" t="s">
        <v>870</v>
      </c>
      <c r="M37" s="100" t="s">
        <v>629</v>
      </c>
      <c r="N37" s="100" t="s">
        <v>272</v>
      </c>
      <c r="O37" s="100" t="s">
        <v>630</v>
      </c>
      <c r="P37" s="100" t="s">
        <v>17</v>
      </c>
      <c r="Q37" s="100"/>
      <c r="R37" s="102" t="s">
        <v>1299</v>
      </c>
      <c r="T37" s="105">
        <v>4095</v>
      </c>
      <c r="U37" s="105">
        <v>7109</v>
      </c>
      <c r="V37" s="105">
        <v>19313</v>
      </c>
      <c r="W37" s="105">
        <v>32116</v>
      </c>
      <c r="X37" s="105">
        <v>0</v>
      </c>
      <c r="Y37" s="106">
        <f t="shared" si="0"/>
        <v>62633</v>
      </c>
      <c r="Z37" s="108">
        <f>T37*'BPU LOT 2 - 2023 ARENH'!F$24</f>
        <v>649.95839999999998</v>
      </c>
      <c r="AA37" s="108">
        <f>U37*'BPU LOT 2 - 2023 ARENH'!F$25</f>
        <v>1671.9657100000002</v>
      </c>
      <c r="AB37" s="108">
        <f>V37*'BPU LOT 2 - 2023 ARENH'!F$26</f>
        <v>4697.5009900000005</v>
      </c>
      <c r="AC37" s="108">
        <f>W37*'BPU LOT 2 - 2023 ARENH'!F$27</f>
        <v>18106.037319999999</v>
      </c>
      <c r="AD37" s="108">
        <f>X37*'BPU LOT 2 - 2023 ARENH'!F$28</f>
        <v>0</v>
      </c>
      <c r="AE37" s="121">
        <f>'BPU LOT 2 - 2023 ARENH'!J$24</f>
        <v>0</v>
      </c>
      <c r="AF37" s="108">
        <f t="shared" si="3"/>
        <v>25125.46242</v>
      </c>
      <c r="AG37" s="95">
        <f>'BPU LOT 2 - 2023 ARENH'!G$24</f>
        <v>69.55</v>
      </c>
      <c r="AH37" s="95">
        <f t="shared" si="1"/>
        <v>23.899899999999999</v>
      </c>
      <c r="AI37" s="95">
        <f t="shared" si="2"/>
        <v>0.98</v>
      </c>
      <c r="AJ37" s="108">
        <f>'BPU LOT 2 - 2023 ARENH'!H$24</f>
        <v>-0.24199999999999999</v>
      </c>
      <c r="AK37" s="108">
        <f>'BPU LOT 2 - 2023 ARENH'!H$25</f>
        <v>2.9000000000000001E-2</v>
      </c>
      <c r="AL37" s="108">
        <f>'BPU LOT 2 - 2023 ARENH'!H$26</f>
        <v>-0.14099999999999999</v>
      </c>
      <c r="AM37" s="108">
        <f>'BPU LOT 2 - 2023 ARENH'!H$27</f>
        <v>0.60899999999999999</v>
      </c>
      <c r="AN37" s="108">
        <f>'BPU LOT 2 - 2023 ARENH'!H$28</f>
        <v>0</v>
      </c>
      <c r="AO37" s="108">
        <f t="shared" si="4"/>
        <v>240.20158651305195</v>
      </c>
      <c r="AP37" s="108">
        <f>'BPU LOT 2 - 2023 ARENH'!K$24</f>
        <v>4.7400000000000003E-3</v>
      </c>
      <c r="AQ37" s="108">
        <f t="shared" si="5"/>
        <v>296.88042000000002</v>
      </c>
      <c r="AR37" s="110">
        <v>61.194499999999998</v>
      </c>
      <c r="AS37" s="110">
        <v>532.55689199999995</v>
      </c>
      <c r="AT37" s="110">
        <v>381.85368</v>
      </c>
      <c r="AU37" s="110">
        <v>0</v>
      </c>
      <c r="AV37" s="108">
        <f t="shared" si="6"/>
        <v>25662.54442651305</v>
      </c>
      <c r="AW37" s="108">
        <f t="shared" si="7"/>
        <v>26638.149498513052</v>
      </c>
    </row>
    <row r="38" spans="1:49" x14ac:dyDescent="0.35">
      <c r="A38" s="98" t="s">
        <v>113</v>
      </c>
      <c r="B38" s="100"/>
      <c r="C38" s="100" t="s">
        <v>483</v>
      </c>
      <c r="D38" s="100" t="s">
        <v>526</v>
      </c>
      <c r="E38" s="100" t="s">
        <v>599</v>
      </c>
      <c r="F38" s="98" t="s">
        <v>248</v>
      </c>
      <c r="G38" s="98" t="s">
        <v>183</v>
      </c>
      <c r="H38" s="98" t="s">
        <v>249</v>
      </c>
      <c r="I38" s="98" t="s">
        <v>229</v>
      </c>
      <c r="J38" s="98" t="s">
        <v>230</v>
      </c>
      <c r="K38" s="100" t="s">
        <v>1070</v>
      </c>
      <c r="L38" s="100" t="s">
        <v>871</v>
      </c>
      <c r="M38" s="100" t="s">
        <v>631</v>
      </c>
      <c r="N38" s="100" t="s">
        <v>632</v>
      </c>
      <c r="O38" s="100" t="s">
        <v>633</v>
      </c>
      <c r="P38" s="100" t="s">
        <v>21</v>
      </c>
      <c r="Q38" s="100"/>
      <c r="R38" s="102" t="s">
        <v>1300</v>
      </c>
      <c r="T38" s="105">
        <v>6497</v>
      </c>
      <c r="U38" s="105">
        <v>12967</v>
      </c>
      <c r="V38" s="105">
        <v>15875</v>
      </c>
      <c r="W38" s="105">
        <v>29912</v>
      </c>
      <c r="X38" s="105">
        <v>5414</v>
      </c>
      <c r="Y38" s="106">
        <f t="shared" si="0"/>
        <v>70665</v>
      </c>
      <c r="Z38" s="107">
        <f>T38*'BPU LOT 2 - 2023 ARENH'!F$36</f>
        <v>940.05092999999988</v>
      </c>
      <c r="AA38" s="107">
        <f>U38*'BPU LOT 2 - 2023 ARENH'!F$37</f>
        <v>2929.5046399999997</v>
      </c>
      <c r="AB38" s="107">
        <f>V38*'BPU LOT 2 - 2023 ARENH'!F$38</f>
        <v>3989.5462499999999</v>
      </c>
      <c r="AC38" s="107">
        <f>W38*'BPU LOT 2 - 2023 ARENH'!F$39</f>
        <v>16608.637999999999</v>
      </c>
      <c r="AD38" s="107">
        <f>X38*'BPU LOT 2 - 2023 ARENH'!F$40</f>
        <v>4458.3748599999999</v>
      </c>
      <c r="AE38" s="121">
        <f>'BPU LOT 2 - 2023 ARENH'!J$24</f>
        <v>0</v>
      </c>
      <c r="AF38" s="108">
        <f t="shared" si="3"/>
        <v>28926.114679999999</v>
      </c>
      <c r="AG38" s="95">
        <f>'BPU LOT 2 - 2023 ARENH'!G$24</f>
        <v>69.55</v>
      </c>
      <c r="AH38" s="95">
        <f t="shared" si="1"/>
        <v>23.899899999999999</v>
      </c>
      <c r="AI38" s="95">
        <f t="shared" si="2"/>
        <v>0.98</v>
      </c>
      <c r="AJ38" s="107">
        <f>'BPU LOT 2 - 2023 ARENH'!H$36</f>
        <v>-0.26600000000000001</v>
      </c>
      <c r="AK38" s="107">
        <f>'BPU LOT 2 - 2023 ARENH'!H$37</f>
        <v>0</v>
      </c>
      <c r="AL38" s="107">
        <f>'BPU LOT 2 - 2023 ARENH'!H$38</f>
        <v>-0.124</v>
      </c>
      <c r="AM38" s="107">
        <f>'BPU LOT 2 - 2023 ARENH'!H$39</f>
        <v>0.46300000000000002</v>
      </c>
      <c r="AN38" s="107">
        <f>'BPU LOT 2 - 2023 ARENH'!H$40</f>
        <v>1.4830000000000001</v>
      </c>
      <c r="AO38" s="108">
        <f t="shared" si="4"/>
        <v>317.52632277565914</v>
      </c>
      <c r="AP38" s="108">
        <f>'BPU LOT 2 - 2023 ARENH'!K$24</f>
        <v>4.7400000000000003E-3</v>
      </c>
      <c r="AQ38" s="108">
        <f t="shared" si="5"/>
        <v>334.95210000000003</v>
      </c>
      <c r="AR38" s="110">
        <v>72.284499999999994</v>
      </c>
      <c r="AS38" s="110">
        <v>354.55327499999999</v>
      </c>
      <c r="AT38" s="110">
        <v>958.4924699999998</v>
      </c>
      <c r="AU38" s="110">
        <v>0</v>
      </c>
      <c r="AV38" s="108">
        <f t="shared" si="6"/>
        <v>29578.59310277566</v>
      </c>
      <c r="AW38" s="108">
        <f t="shared" si="7"/>
        <v>30963.923347775661</v>
      </c>
    </row>
    <row r="39" spans="1:49" x14ac:dyDescent="0.35">
      <c r="A39" s="98" t="s">
        <v>113</v>
      </c>
      <c r="B39" s="100"/>
      <c r="C39" s="100" t="s">
        <v>483</v>
      </c>
      <c r="D39" s="100" t="s">
        <v>519</v>
      </c>
      <c r="E39" s="100" t="s">
        <v>599</v>
      </c>
      <c r="F39" s="98" t="s">
        <v>248</v>
      </c>
      <c r="G39" s="98" t="s">
        <v>183</v>
      </c>
      <c r="H39" s="98" t="s">
        <v>249</v>
      </c>
      <c r="I39" s="98" t="s">
        <v>229</v>
      </c>
      <c r="J39" s="98" t="s">
        <v>230</v>
      </c>
      <c r="K39" s="100" t="s">
        <v>1071</v>
      </c>
      <c r="L39" s="100" t="s">
        <v>872</v>
      </c>
      <c r="M39" s="100" t="s">
        <v>634</v>
      </c>
      <c r="N39" s="100" t="s">
        <v>237</v>
      </c>
      <c r="O39" s="100" t="s">
        <v>235</v>
      </c>
      <c r="P39" s="100" t="s">
        <v>17</v>
      </c>
      <c r="Q39" s="100"/>
      <c r="R39" s="102" t="s">
        <v>1290</v>
      </c>
      <c r="T39" s="105">
        <v>8472</v>
      </c>
      <c r="U39" s="105">
        <v>16095</v>
      </c>
      <c r="V39" s="105">
        <v>24780</v>
      </c>
      <c r="W39" s="105">
        <v>44540</v>
      </c>
      <c r="X39" s="105">
        <v>0</v>
      </c>
      <c r="Y39" s="106">
        <f t="shared" si="0"/>
        <v>93887</v>
      </c>
      <c r="Z39" s="108">
        <f>T39*'BPU LOT 2 - 2023 ARENH'!F$24</f>
        <v>1344.6758400000001</v>
      </c>
      <c r="AA39" s="108">
        <f>U39*'BPU LOT 2 - 2023 ARENH'!F$25</f>
        <v>3785.3830500000004</v>
      </c>
      <c r="AB39" s="108">
        <f>V39*'BPU LOT 2 - 2023 ARENH'!F$26</f>
        <v>6027.2394000000004</v>
      </c>
      <c r="AC39" s="108">
        <f>W39*'BPU LOT 2 - 2023 ARENH'!F$27</f>
        <v>25110.3158</v>
      </c>
      <c r="AD39" s="108">
        <f>X39*'BPU LOT 2 - 2023 ARENH'!F$28</f>
        <v>0</v>
      </c>
      <c r="AE39" s="121">
        <f>'BPU LOT 2 - 2023 ARENH'!J$24</f>
        <v>0</v>
      </c>
      <c r="AF39" s="108">
        <f t="shared" si="3"/>
        <v>36267.614090000003</v>
      </c>
      <c r="AG39" s="95">
        <f>'BPU LOT 2 - 2023 ARENH'!G$24</f>
        <v>69.55</v>
      </c>
      <c r="AH39" s="95">
        <f t="shared" si="1"/>
        <v>23.899899999999999</v>
      </c>
      <c r="AI39" s="95">
        <f t="shared" si="2"/>
        <v>0.98</v>
      </c>
      <c r="AJ39" s="108">
        <f>'BPU LOT 2 - 2023 ARENH'!H$24</f>
        <v>-0.24199999999999999</v>
      </c>
      <c r="AK39" s="108">
        <f>'BPU LOT 2 - 2023 ARENH'!H$25</f>
        <v>2.9000000000000001E-2</v>
      </c>
      <c r="AL39" s="108">
        <f>'BPU LOT 2 - 2023 ARENH'!H$26</f>
        <v>-0.14099999999999999</v>
      </c>
      <c r="AM39" s="108">
        <f>'BPU LOT 2 - 2023 ARENH'!H$27</f>
        <v>0.60899999999999999</v>
      </c>
      <c r="AN39" s="108">
        <f>'BPU LOT 2 - 2023 ARENH'!H$28</f>
        <v>0</v>
      </c>
      <c r="AO39" s="108">
        <f t="shared" si="4"/>
        <v>333.21651657158139</v>
      </c>
      <c r="AP39" s="108">
        <f>'BPU LOT 2 - 2023 ARENH'!K$24</f>
        <v>4.7400000000000003E-3</v>
      </c>
      <c r="AQ39" s="108">
        <f t="shared" si="5"/>
        <v>445.02438000000001</v>
      </c>
      <c r="AR39" s="110">
        <v>94.188500000000019</v>
      </c>
      <c r="AS39" s="110">
        <v>296.397108</v>
      </c>
      <c r="AT39" s="110">
        <v>1248.9395100000002</v>
      </c>
      <c r="AU39" s="110">
        <v>0</v>
      </c>
      <c r="AV39" s="108">
        <f t="shared" si="6"/>
        <v>37045.854986571583</v>
      </c>
      <c r="AW39" s="108">
        <f t="shared" si="7"/>
        <v>38685.380104571581</v>
      </c>
    </row>
    <row r="40" spans="1:49" x14ac:dyDescent="0.35">
      <c r="A40" s="98" t="s">
        <v>113</v>
      </c>
      <c r="B40" s="100"/>
      <c r="C40" s="100" t="s">
        <v>483</v>
      </c>
      <c r="D40" s="100" t="s">
        <v>517</v>
      </c>
      <c r="E40" s="100" t="s">
        <v>599</v>
      </c>
      <c r="F40" s="98" t="s">
        <v>248</v>
      </c>
      <c r="G40" s="98" t="s">
        <v>183</v>
      </c>
      <c r="H40" s="98" t="s">
        <v>249</v>
      </c>
      <c r="I40" s="98" t="s">
        <v>229</v>
      </c>
      <c r="J40" s="98" t="s">
        <v>230</v>
      </c>
      <c r="K40" s="100" t="s">
        <v>1072</v>
      </c>
      <c r="L40" s="100" t="s">
        <v>873</v>
      </c>
      <c r="M40" s="100" t="s">
        <v>635</v>
      </c>
      <c r="N40" s="100" t="s">
        <v>229</v>
      </c>
      <c r="O40" s="100" t="s">
        <v>230</v>
      </c>
      <c r="P40" s="100" t="s">
        <v>17</v>
      </c>
      <c r="Q40" s="100"/>
      <c r="R40" s="102" t="s">
        <v>1301</v>
      </c>
      <c r="T40" s="105">
        <v>14615</v>
      </c>
      <c r="U40" s="105">
        <v>17658</v>
      </c>
      <c r="V40" s="105">
        <v>47143</v>
      </c>
      <c r="W40" s="105">
        <v>66435</v>
      </c>
      <c r="X40" s="105">
        <v>0</v>
      </c>
      <c r="Y40" s="106">
        <f t="shared" si="0"/>
        <v>145851</v>
      </c>
      <c r="Z40" s="108">
        <f>T40*'BPU LOT 2 - 2023 ARENH'!F$24</f>
        <v>2319.6927999999998</v>
      </c>
      <c r="AA40" s="108">
        <f>U40*'BPU LOT 2 - 2023 ARENH'!F$25</f>
        <v>4152.9850200000001</v>
      </c>
      <c r="AB40" s="108">
        <f>V40*'BPU LOT 2 - 2023 ARENH'!F$26</f>
        <v>11466.59189</v>
      </c>
      <c r="AC40" s="108">
        <f>W40*'BPU LOT 2 - 2023 ARENH'!F$27</f>
        <v>37454.059950000003</v>
      </c>
      <c r="AD40" s="108">
        <f>X40*'BPU LOT 2 - 2023 ARENH'!F$28</f>
        <v>0</v>
      </c>
      <c r="AE40" s="121">
        <f>'BPU LOT 2 - 2023 ARENH'!J$24</f>
        <v>0</v>
      </c>
      <c r="AF40" s="108">
        <f t="shared" si="3"/>
        <v>55393.329660000003</v>
      </c>
      <c r="AG40" s="95">
        <f>'BPU LOT 2 - 2023 ARENH'!G$24</f>
        <v>69.55</v>
      </c>
      <c r="AH40" s="95">
        <f t="shared" si="1"/>
        <v>23.899899999999999</v>
      </c>
      <c r="AI40" s="95">
        <f t="shared" si="2"/>
        <v>0.98</v>
      </c>
      <c r="AJ40" s="108">
        <f>'BPU LOT 2 - 2023 ARENH'!H$24</f>
        <v>-0.24199999999999999</v>
      </c>
      <c r="AK40" s="108">
        <f>'BPU LOT 2 - 2023 ARENH'!H$25</f>
        <v>2.9000000000000001E-2</v>
      </c>
      <c r="AL40" s="108">
        <f>'BPU LOT 2 - 2023 ARENH'!H$26</f>
        <v>-0.14099999999999999</v>
      </c>
      <c r="AM40" s="108">
        <f>'BPU LOT 2 - 2023 ARENH'!H$27</f>
        <v>0.60899999999999999</v>
      </c>
      <c r="AN40" s="108">
        <f>'BPU LOT 2 - 2023 ARENH'!H$28</f>
        <v>0</v>
      </c>
      <c r="AO40" s="108">
        <f t="shared" si="4"/>
        <v>486.04671869869071</v>
      </c>
      <c r="AP40" s="108">
        <f>'BPU LOT 2 - 2023 ARENH'!K$24</f>
        <v>4.7400000000000003E-3</v>
      </c>
      <c r="AQ40" s="108">
        <f t="shared" si="5"/>
        <v>691.33374000000003</v>
      </c>
      <c r="AR40" s="110">
        <v>144.15199999999999</v>
      </c>
      <c r="AS40" s="110">
        <v>566.29400400000009</v>
      </c>
      <c r="AT40" s="110">
        <v>1911.4555199999998</v>
      </c>
      <c r="AU40" s="110">
        <v>0</v>
      </c>
      <c r="AV40" s="108">
        <f t="shared" si="6"/>
        <v>56570.710118698691</v>
      </c>
      <c r="AW40" s="108">
        <f t="shared" si="7"/>
        <v>59192.611642698699</v>
      </c>
    </row>
    <row r="41" spans="1:49" x14ac:dyDescent="0.35">
      <c r="A41" s="98" t="s">
        <v>113</v>
      </c>
      <c r="B41" s="100"/>
      <c r="C41" s="100" t="s">
        <v>483</v>
      </c>
      <c r="D41" s="100" t="s">
        <v>527</v>
      </c>
      <c r="E41" s="100" t="s">
        <v>599</v>
      </c>
      <c r="F41" s="98" t="s">
        <v>248</v>
      </c>
      <c r="G41" s="98" t="s">
        <v>183</v>
      </c>
      <c r="H41" s="98" t="s">
        <v>249</v>
      </c>
      <c r="I41" s="98" t="s">
        <v>229</v>
      </c>
      <c r="J41" s="98" t="s">
        <v>230</v>
      </c>
      <c r="K41" s="100" t="s">
        <v>1073</v>
      </c>
      <c r="L41" s="100" t="s">
        <v>874</v>
      </c>
      <c r="M41" s="100" t="s">
        <v>636</v>
      </c>
      <c r="N41" s="100" t="s">
        <v>276</v>
      </c>
      <c r="O41" s="100" t="s">
        <v>398</v>
      </c>
      <c r="P41" s="100" t="s">
        <v>17</v>
      </c>
      <c r="Q41" s="100"/>
      <c r="R41" s="102" t="s">
        <v>1298</v>
      </c>
      <c r="T41" s="105">
        <v>4100</v>
      </c>
      <c r="U41" s="105">
        <v>6743</v>
      </c>
      <c r="V41" s="105">
        <v>19914</v>
      </c>
      <c r="W41" s="105">
        <v>31602</v>
      </c>
      <c r="X41" s="105">
        <v>0</v>
      </c>
      <c r="Y41" s="106">
        <f t="shared" si="0"/>
        <v>62359</v>
      </c>
      <c r="Z41" s="108">
        <f>T41*'BPU LOT 2 - 2023 ARENH'!F$24</f>
        <v>650.75199999999995</v>
      </c>
      <c r="AA41" s="108">
        <f>U41*'BPU LOT 2 - 2023 ARENH'!F$25</f>
        <v>1585.88617</v>
      </c>
      <c r="AB41" s="108">
        <f>V41*'BPU LOT 2 - 2023 ARENH'!F$26</f>
        <v>4843.6822199999997</v>
      </c>
      <c r="AC41" s="108">
        <f>W41*'BPU LOT 2 - 2023 ARENH'!F$27</f>
        <v>17816.259539999999</v>
      </c>
      <c r="AD41" s="108">
        <f>X41*'BPU LOT 2 - 2023 ARENH'!F$28</f>
        <v>0</v>
      </c>
      <c r="AE41" s="121">
        <f>'BPU LOT 2 - 2023 ARENH'!J$24</f>
        <v>0</v>
      </c>
      <c r="AF41" s="108">
        <f t="shared" si="3"/>
        <v>24896.57993</v>
      </c>
      <c r="AG41" s="95">
        <f>'BPU LOT 2 - 2023 ARENH'!G$24</f>
        <v>69.55</v>
      </c>
      <c r="AH41" s="95">
        <f t="shared" si="1"/>
        <v>23.899899999999999</v>
      </c>
      <c r="AI41" s="95">
        <f t="shared" si="2"/>
        <v>0.98</v>
      </c>
      <c r="AJ41" s="108">
        <f>'BPU LOT 2 - 2023 ARENH'!H$24</f>
        <v>-0.24199999999999999</v>
      </c>
      <c r="AK41" s="108">
        <f>'BPU LOT 2 - 2023 ARENH'!H$25</f>
        <v>2.9000000000000001E-2</v>
      </c>
      <c r="AL41" s="108">
        <f>'BPU LOT 2 - 2023 ARENH'!H$26</f>
        <v>-0.14099999999999999</v>
      </c>
      <c r="AM41" s="108">
        <f>'BPU LOT 2 - 2023 ARENH'!H$27</f>
        <v>0.60899999999999999</v>
      </c>
      <c r="AN41" s="108">
        <f>'BPU LOT 2 - 2023 ARENH'!H$28</f>
        <v>0</v>
      </c>
      <c r="AO41" s="108">
        <f t="shared" si="4"/>
        <v>235.52248589436189</v>
      </c>
      <c r="AP41" s="108">
        <f>'BPU LOT 2 - 2023 ARENH'!K$24</f>
        <v>4.7400000000000003E-3</v>
      </c>
      <c r="AQ41" s="108">
        <f t="shared" si="5"/>
        <v>295.58166</v>
      </c>
      <c r="AR41" s="110">
        <v>65.632499999999993</v>
      </c>
      <c r="AS41" s="110">
        <v>347.00277599999998</v>
      </c>
      <c r="AT41" s="110">
        <v>870.28695000000005</v>
      </c>
      <c r="AU41" s="110">
        <v>0</v>
      </c>
      <c r="AV41" s="108">
        <f t="shared" si="6"/>
        <v>25427.684075894362</v>
      </c>
      <c r="AW41" s="108">
        <f t="shared" si="7"/>
        <v>26710.606301894364</v>
      </c>
    </row>
    <row r="42" spans="1:49" x14ac:dyDescent="0.35">
      <c r="A42" s="98" t="s">
        <v>113</v>
      </c>
      <c r="B42" s="100"/>
      <c r="C42" s="100" t="s">
        <v>483</v>
      </c>
      <c r="D42" s="100" t="s">
        <v>528</v>
      </c>
      <c r="E42" s="100" t="s">
        <v>599</v>
      </c>
      <c r="F42" s="98" t="s">
        <v>248</v>
      </c>
      <c r="G42" s="98" t="s">
        <v>183</v>
      </c>
      <c r="H42" s="98" t="s">
        <v>249</v>
      </c>
      <c r="I42" s="98" t="s">
        <v>229</v>
      </c>
      <c r="J42" s="98" t="s">
        <v>230</v>
      </c>
      <c r="K42" s="100" t="s">
        <v>1074</v>
      </c>
      <c r="L42" s="100" t="s">
        <v>875</v>
      </c>
      <c r="M42" s="100" t="s">
        <v>636</v>
      </c>
      <c r="N42" s="100" t="s">
        <v>351</v>
      </c>
      <c r="O42" s="100" t="s">
        <v>352</v>
      </c>
      <c r="P42" s="100" t="s">
        <v>21</v>
      </c>
      <c r="Q42" s="100"/>
      <c r="R42" s="102" t="s">
        <v>1302</v>
      </c>
      <c r="T42" s="105">
        <v>4260</v>
      </c>
      <c r="U42" s="105">
        <v>5892</v>
      </c>
      <c r="V42" s="105">
        <v>14238</v>
      </c>
      <c r="W42" s="105">
        <v>21243</v>
      </c>
      <c r="X42" s="105">
        <v>4042</v>
      </c>
      <c r="Y42" s="106">
        <f t="shared" si="0"/>
        <v>49675</v>
      </c>
      <c r="Z42" s="107">
        <f>T42*'BPU LOT 2 - 2023 ARENH'!F$36</f>
        <v>616.37939999999992</v>
      </c>
      <c r="AA42" s="107">
        <f>U42*'BPU LOT 2 - 2023 ARENH'!F$37</f>
        <v>1331.1206399999999</v>
      </c>
      <c r="AB42" s="107">
        <f>V42*'BPU LOT 2 - 2023 ARENH'!F$38</f>
        <v>3578.1517799999997</v>
      </c>
      <c r="AC42" s="107">
        <f>W42*'BPU LOT 2 - 2023 ARENH'!F$39</f>
        <v>11795.17575</v>
      </c>
      <c r="AD42" s="107">
        <f>X42*'BPU LOT 2 - 2023 ARENH'!F$40</f>
        <v>3328.5465800000002</v>
      </c>
      <c r="AE42" s="121">
        <f>'BPU LOT 2 - 2023 ARENH'!J$24</f>
        <v>0</v>
      </c>
      <c r="AF42" s="108">
        <f t="shared" si="3"/>
        <v>20649.374150000003</v>
      </c>
      <c r="AG42" s="95">
        <f>'BPU LOT 2 - 2023 ARENH'!G$24</f>
        <v>69.55</v>
      </c>
      <c r="AH42" s="95">
        <f t="shared" si="1"/>
        <v>23.899899999999999</v>
      </c>
      <c r="AI42" s="95">
        <f t="shared" si="2"/>
        <v>0.98</v>
      </c>
      <c r="AJ42" s="107">
        <f>'BPU LOT 2 - 2023 ARENH'!H$36</f>
        <v>-0.26600000000000001</v>
      </c>
      <c r="AK42" s="107">
        <f>'BPU LOT 2 - 2023 ARENH'!H$37</f>
        <v>0</v>
      </c>
      <c r="AL42" s="107">
        <f>'BPU LOT 2 - 2023 ARENH'!H$38</f>
        <v>-0.124</v>
      </c>
      <c r="AM42" s="107">
        <f>'BPU LOT 2 - 2023 ARENH'!H$39</f>
        <v>0.46300000000000002</v>
      </c>
      <c r="AN42" s="107">
        <f>'BPU LOT 2 - 2023 ARENH'!H$40</f>
        <v>1.4830000000000001</v>
      </c>
      <c r="AO42" s="108">
        <f t="shared" si="4"/>
        <v>229.29464027170746</v>
      </c>
      <c r="AP42" s="108">
        <f>'BPU LOT 2 - 2023 ARENH'!K$24</f>
        <v>4.7400000000000003E-3</v>
      </c>
      <c r="AQ42" s="108">
        <f t="shared" si="5"/>
        <v>235.45950000000002</v>
      </c>
      <c r="AR42" s="110">
        <v>53.585000000000001</v>
      </c>
      <c r="AS42" s="110">
        <v>283.00664999999998</v>
      </c>
      <c r="AT42" s="110">
        <v>710.53710000000001</v>
      </c>
      <c r="AU42" s="110">
        <v>0</v>
      </c>
      <c r="AV42" s="108">
        <f t="shared" si="6"/>
        <v>21114.12829027171</v>
      </c>
      <c r="AW42" s="108">
        <f t="shared" si="7"/>
        <v>22161.25704027171</v>
      </c>
    </row>
    <row r="43" spans="1:49" x14ac:dyDescent="0.35">
      <c r="A43" s="98" t="s">
        <v>113</v>
      </c>
      <c r="B43" s="100"/>
      <c r="C43" s="100" t="s">
        <v>483</v>
      </c>
      <c r="D43" s="100" t="s">
        <v>529</v>
      </c>
      <c r="E43" s="100" t="s">
        <v>599</v>
      </c>
      <c r="F43" s="98" t="s">
        <v>248</v>
      </c>
      <c r="G43" s="98" t="s">
        <v>183</v>
      </c>
      <c r="H43" s="98" t="s">
        <v>249</v>
      </c>
      <c r="I43" s="98" t="s">
        <v>229</v>
      </c>
      <c r="J43" s="98" t="s">
        <v>230</v>
      </c>
      <c r="K43" s="100" t="s">
        <v>1075</v>
      </c>
      <c r="L43" s="100" t="s">
        <v>876</v>
      </c>
      <c r="M43" s="100" t="s">
        <v>637</v>
      </c>
      <c r="N43" s="100" t="s">
        <v>216</v>
      </c>
      <c r="O43" s="100" t="s">
        <v>374</v>
      </c>
      <c r="P43" s="100" t="s">
        <v>21</v>
      </c>
      <c r="Q43" s="100"/>
      <c r="R43" s="102" t="s">
        <v>1303</v>
      </c>
      <c r="T43" s="105">
        <v>7420</v>
      </c>
      <c r="U43" s="105">
        <v>13831</v>
      </c>
      <c r="V43" s="105">
        <v>19723</v>
      </c>
      <c r="W43" s="105">
        <v>32194</v>
      </c>
      <c r="X43" s="105">
        <v>5959</v>
      </c>
      <c r="Y43" s="106">
        <f t="shared" si="0"/>
        <v>79127</v>
      </c>
      <c r="Z43" s="107">
        <f>T43*'BPU LOT 2 - 2023 ARENH'!F$36</f>
        <v>1073.5998</v>
      </c>
      <c r="AA43" s="107">
        <f>U43*'BPU LOT 2 - 2023 ARENH'!F$37</f>
        <v>3124.6995199999997</v>
      </c>
      <c r="AB43" s="107">
        <f>V43*'BPU LOT 2 - 2023 ARENH'!F$38</f>
        <v>4956.5871299999999</v>
      </c>
      <c r="AC43" s="107">
        <f>W43*'BPU LOT 2 - 2023 ARENH'!F$39</f>
        <v>17875.718499999999</v>
      </c>
      <c r="AD43" s="107">
        <f>X43*'BPU LOT 2 - 2023 ARENH'!F$40</f>
        <v>4907.1769100000001</v>
      </c>
      <c r="AE43" s="121">
        <f>'BPU LOT 2 - 2023 ARENH'!J$24</f>
        <v>0</v>
      </c>
      <c r="AF43" s="108">
        <f t="shared" si="3"/>
        <v>31937.781860000003</v>
      </c>
      <c r="AG43" s="95">
        <f>'BPU LOT 2 - 2023 ARENH'!G$24</f>
        <v>69.55</v>
      </c>
      <c r="AH43" s="95">
        <f t="shared" si="1"/>
        <v>23.899899999999999</v>
      </c>
      <c r="AI43" s="95">
        <f t="shared" si="2"/>
        <v>0.98</v>
      </c>
      <c r="AJ43" s="107">
        <f>'BPU LOT 2 - 2023 ARENH'!H$36</f>
        <v>-0.26600000000000001</v>
      </c>
      <c r="AK43" s="107">
        <f>'BPU LOT 2 - 2023 ARENH'!H$37</f>
        <v>0</v>
      </c>
      <c r="AL43" s="107">
        <f>'BPU LOT 2 - 2023 ARENH'!H$38</f>
        <v>-0.124</v>
      </c>
      <c r="AM43" s="107">
        <f>'BPU LOT 2 - 2023 ARENH'!H$39</f>
        <v>0.46300000000000002</v>
      </c>
      <c r="AN43" s="107">
        <f>'BPU LOT 2 - 2023 ARENH'!H$40</f>
        <v>1.4830000000000001</v>
      </c>
      <c r="AO43" s="108">
        <f t="shared" si="4"/>
        <v>343.21533942070658</v>
      </c>
      <c r="AP43" s="108">
        <f>'BPU LOT 2 - 2023 ARENH'!K$24</f>
        <v>4.7400000000000003E-3</v>
      </c>
      <c r="AQ43" s="108">
        <f t="shared" si="5"/>
        <v>375.06198000000001</v>
      </c>
      <c r="AR43" s="110">
        <v>84.325500000000005</v>
      </c>
      <c r="AS43" s="110">
        <v>407.02080000000001</v>
      </c>
      <c r="AT43" s="110">
        <v>1118.1561300000001</v>
      </c>
      <c r="AU43" s="110">
        <v>0</v>
      </c>
      <c r="AV43" s="108">
        <f t="shared" si="6"/>
        <v>32656.05917942071</v>
      </c>
      <c r="AW43" s="108">
        <f t="shared" si="7"/>
        <v>34265.561609420714</v>
      </c>
    </row>
    <row r="44" spans="1:49" x14ac:dyDescent="0.35">
      <c r="A44" s="98" t="s">
        <v>113</v>
      </c>
      <c r="B44" s="100"/>
      <c r="C44" s="100" t="s">
        <v>483</v>
      </c>
      <c r="D44" s="100" t="s">
        <v>520</v>
      </c>
      <c r="E44" s="100" t="s">
        <v>599</v>
      </c>
      <c r="F44" s="98" t="s">
        <v>248</v>
      </c>
      <c r="G44" s="98" t="s">
        <v>183</v>
      </c>
      <c r="H44" s="98" t="s">
        <v>249</v>
      </c>
      <c r="I44" s="98" t="s">
        <v>229</v>
      </c>
      <c r="J44" s="98" t="s">
        <v>230</v>
      </c>
      <c r="K44" s="100" t="s">
        <v>1076</v>
      </c>
      <c r="L44" s="100" t="s">
        <v>877</v>
      </c>
      <c r="M44" s="100" t="s">
        <v>638</v>
      </c>
      <c r="N44" s="100" t="s">
        <v>240</v>
      </c>
      <c r="O44" s="100" t="s">
        <v>238</v>
      </c>
      <c r="P44" s="100" t="s">
        <v>17</v>
      </c>
      <c r="Q44" s="100"/>
      <c r="R44" s="102" t="s">
        <v>1291</v>
      </c>
      <c r="T44" s="105">
        <v>2112</v>
      </c>
      <c r="U44" s="105">
        <v>3028</v>
      </c>
      <c r="V44" s="105">
        <v>11183</v>
      </c>
      <c r="W44" s="105">
        <v>17389</v>
      </c>
      <c r="X44" s="105">
        <v>0</v>
      </c>
      <c r="Y44" s="106">
        <f t="shared" si="0"/>
        <v>33712</v>
      </c>
      <c r="Z44" s="108">
        <f>T44*'BPU LOT 2 - 2023 ARENH'!F$24</f>
        <v>335.21663999999998</v>
      </c>
      <c r="AA44" s="108">
        <f>U44*'BPU LOT 2 - 2023 ARENH'!F$25</f>
        <v>712.15532000000007</v>
      </c>
      <c r="AB44" s="108">
        <f>V44*'BPU LOT 2 - 2023 ARENH'!F$26</f>
        <v>2720.0410900000002</v>
      </c>
      <c r="AC44" s="108">
        <f>W44*'BPU LOT 2 - 2023 ARENH'!F$27</f>
        <v>9803.39653</v>
      </c>
      <c r="AD44" s="108">
        <f>X44*'BPU LOT 2 - 2023 ARENH'!F$28</f>
        <v>0</v>
      </c>
      <c r="AE44" s="121">
        <f>'BPU LOT 2 - 2023 ARENH'!J$24</f>
        <v>0</v>
      </c>
      <c r="AF44" s="108">
        <f t="shared" si="3"/>
        <v>13570.809580000001</v>
      </c>
      <c r="AG44" s="95">
        <f>'BPU LOT 2 - 2023 ARENH'!G$24</f>
        <v>69.55</v>
      </c>
      <c r="AH44" s="95">
        <f t="shared" si="1"/>
        <v>23.899899999999999</v>
      </c>
      <c r="AI44" s="95">
        <f t="shared" si="2"/>
        <v>0.98</v>
      </c>
      <c r="AJ44" s="108">
        <f>'BPU LOT 2 - 2023 ARENH'!H$24</f>
        <v>-0.24199999999999999</v>
      </c>
      <c r="AK44" s="108">
        <f>'BPU LOT 2 - 2023 ARENH'!H$25</f>
        <v>2.9000000000000001E-2</v>
      </c>
      <c r="AL44" s="108">
        <f>'BPU LOT 2 - 2023 ARENH'!H$26</f>
        <v>-0.14099999999999999</v>
      </c>
      <c r="AM44" s="108">
        <f>'BPU LOT 2 - 2023 ARENH'!H$27</f>
        <v>0.60899999999999999</v>
      </c>
      <c r="AN44" s="108">
        <f>'BPU LOT 2 - 2023 ARENH'!H$28</f>
        <v>0</v>
      </c>
      <c r="AO44" s="108">
        <f t="shared" si="4"/>
        <v>129.43581925545104</v>
      </c>
      <c r="AP44" s="108">
        <f>'BPU LOT 2 - 2023 ARENH'!K$24</f>
        <v>4.7400000000000003E-3</v>
      </c>
      <c r="AQ44" s="108">
        <f t="shared" si="5"/>
        <v>159.79488000000001</v>
      </c>
      <c r="AR44" s="110">
        <v>37.685499999999998</v>
      </c>
      <c r="AS44" s="110">
        <v>262.65999600000004</v>
      </c>
      <c r="AT44" s="110">
        <v>499.70972999999998</v>
      </c>
      <c r="AU44" s="110">
        <v>0</v>
      </c>
      <c r="AV44" s="108">
        <f t="shared" si="6"/>
        <v>13860.040279255452</v>
      </c>
      <c r="AW44" s="108">
        <f t="shared" si="7"/>
        <v>14660.095505255453</v>
      </c>
    </row>
    <row r="45" spans="1:49" x14ac:dyDescent="0.35">
      <c r="A45" s="98" t="s">
        <v>113</v>
      </c>
      <c r="B45" s="100"/>
      <c r="C45" s="100" t="s">
        <v>483</v>
      </c>
      <c r="D45" s="100" t="s">
        <v>430</v>
      </c>
      <c r="E45" s="100" t="s">
        <v>599</v>
      </c>
      <c r="F45" s="98" t="s">
        <v>248</v>
      </c>
      <c r="G45" s="98" t="s">
        <v>183</v>
      </c>
      <c r="H45" s="98" t="s">
        <v>249</v>
      </c>
      <c r="I45" s="98" t="s">
        <v>229</v>
      </c>
      <c r="J45" s="98" t="s">
        <v>230</v>
      </c>
      <c r="K45" s="100" t="s">
        <v>1077</v>
      </c>
      <c r="L45" s="100" t="s">
        <v>878</v>
      </c>
      <c r="M45" s="100" t="s">
        <v>639</v>
      </c>
      <c r="N45" s="100" t="s">
        <v>309</v>
      </c>
      <c r="O45" s="100" t="s">
        <v>310</v>
      </c>
      <c r="P45" s="100" t="s">
        <v>17</v>
      </c>
      <c r="Q45" s="100"/>
      <c r="R45" s="102" t="s">
        <v>1304</v>
      </c>
      <c r="T45" s="105">
        <v>7575</v>
      </c>
      <c r="U45" s="105">
        <v>12703</v>
      </c>
      <c r="V45" s="105">
        <v>31363</v>
      </c>
      <c r="W45" s="105">
        <v>47823</v>
      </c>
      <c r="X45" s="105">
        <v>0</v>
      </c>
      <c r="Y45" s="106">
        <f t="shared" si="0"/>
        <v>99464</v>
      </c>
      <c r="Z45" s="108">
        <f>T45*'BPU LOT 2 - 2023 ARENH'!F$24</f>
        <v>1202.3040000000001</v>
      </c>
      <c r="AA45" s="108">
        <f>U45*'BPU LOT 2 - 2023 ARENH'!F$25</f>
        <v>2987.6185700000001</v>
      </c>
      <c r="AB45" s="108">
        <f>V45*'BPU LOT 2 - 2023 ARENH'!F$26</f>
        <v>7628.4224899999999</v>
      </c>
      <c r="AC45" s="108">
        <f>W45*'BPU LOT 2 - 2023 ARENH'!F$27</f>
        <v>26961.172709999999</v>
      </c>
      <c r="AD45" s="108">
        <f>X45*'BPU LOT 2 - 2023 ARENH'!F$28</f>
        <v>0</v>
      </c>
      <c r="AE45" s="121">
        <f>'BPU LOT 2 - 2023 ARENH'!J$24</f>
        <v>0</v>
      </c>
      <c r="AF45" s="108">
        <f t="shared" si="3"/>
        <v>38779.517769999999</v>
      </c>
      <c r="AG45" s="95">
        <f>'BPU LOT 2 - 2023 ARENH'!G$24</f>
        <v>69.55</v>
      </c>
      <c r="AH45" s="95">
        <f t="shared" si="1"/>
        <v>23.899899999999999</v>
      </c>
      <c r="AI45" s="95">
        <f t="shared" si="2"/>
        <v>0.98</v>
      </c>
      <c r="AJ45" s="108">
        <f>'BPU LOT 2 - 2023 ARENH'!H$24</f>
        <v>-0.24199999999999999</v>
      </c>
      <c r="AK45" s="108">
        <f>'BPU LOT 2 - 2023 ARENH'!H$25</f>
        <v>2.9000000000000001E-2</v>
      </c>
      <c r="AL45" s="108">
        <f>'BPU LOT 2 - 2023 ARENH'!H$26</f>
        <v>-0.14099999999999999</v>
      </c>
      <c r="AM45" s="108">
        <f>'BPU LOT 2 - 2023 ARENH'!H$27</f>
        <v>0.60899999999999999</v>
      </c>
      <c r="AN45" s="108">
        <f>'BPU LOT 2 - 2023 ARENH'!H$28</f>
        <v>0</v>
      </c>
      <c r="AO45" s="108">
        <f t="shared" si="4"/>
        <v>354.5942453234403</v>
      </c>
      <c r="AP45" s="108">
        <f>'BPU LOT 2 - 2023 ARENH'!K$24</f>
        <v>4.7400000000000003E-3</v>
      </c>
      <c r="AQ45" s="108">
        <f t="shared" si="5"/>
        <v>471.45936</v>
      </c>
      <c r="AR45" s="110">
        <v>94.57350000000001</v>
      </c>
      <c r="AS45" s="110">
        <v>465.08266800000001</v>
      </c>
      <c r="AT45" s="110">
        <v>1254.0446099999999</v>
      </c>
      <c r="AU45" s="110">
        <v>0</v>
      </c>
      <c r="AV45" s="108">
        <f t="shared" si="6"/>
        <v>39605.571375323438</v>
      </c>
      <c r="AW45" s="108">
        <f t="shared" si="7"/>
        <v>41419.272153323436</v>
      </c>
    </row>
    <row r="46" spans="1:49" x14ac:dyDescent="0.35">
      <c r="A46" s="98" t="s">
        <v>113</v>
      </c>
      <c r="B46" s="100"/>
      <c r="C46" s="100" t="s">
        <v>483</v>
      </c>
      <c r="D46" s="100" t="s">
        <v>529</v>
      </c>
      <c r="E46" s="100" t="s">
        <v>599</v>
      </c>
      <c r="F46" s="98" t="s">
        <v>248</v>
      </c>
      <c r="G46" s="98" t="s">
        <v>183</v>
      </c>
      <c r="H46" s="98" t="s">
        <v>249</v>
      </c>
      <c r="I46" s="98" t="s">
        <v>229</v>
      </c>
      <c r="J46" s="98" t="s">
        <v>230</v>
      </c>
      <c r="K46" s="100" t="s">
        <v>1078</v>
      </c>
      <c r="L46" s="100" t="s">
        <v>879</v>
      </c>
      <c r="M46" s="100" t="s">
        <v>640</v>
      </c>
      <c r="N46" s="100" t="s">
        <v>216</v>
      </c>
      <c r="O46" s="100" t="s">
        <v>374</v>
      </c>
      <c r="P46" s="100" t="s">
        <v>21</v>
      </c>
      <c r="Q46" s="100"/>
      <c r="R46" s="102" t="s">
        <v>1291</v>
      </c>
      <c r="T46" s="105">
        <v>5958</v>
      </c>
      <c r="U46" s="105">
        <v>11850</v>
      </c>
      <c r="V46" s="105">
        <v>10481</v>
      </c>
      <c r="W46" s="105">
        <v>18495</v>
      </c>
      <c r="X46" s="105">
        <v>3571</v>
      </c>
      <c r="Y46" s="106">
        <f t="shared" si="0"/>
        <v>50355</v>
      </c>
      <c r="Z46" s="107">
        <f>T46*'BPU LOT 2 - 2023 ARENH'!F$36</f>
        <v>862.06301999999994</v>
      </c>
      <c r="AA46" s="107">
        <f>U46*'BPU LOT 2 - 2023 ARENH'!F$37</f>
        <v>2677.1519999999996</v>
      </c>
      <c r="AB46" s="107">
        <f>V46*'BPU LOT 2 - 2023 ARENH'!F$38</f>
        <v>2633.98011</v>
      </c>
      <c r="AC46" s="107">
        <f>W46*'BPU LOT 2 - 2023 ARENH'!F$39</f>
        <v>10269.348750000001</v>
      </c>
      <c r="AD46" s="107">
        <f>X46*'BPU LOT 2 - 2023 ARENH'!F$40</f>
        <v>2940.6827900000003</v>
      </c>
      <c r="AE46" s="121">
        <f>'BPU LOT 2 - 2023 ARENH'!J$24</f>
        <v>0</v>
      </c>
      <c r="AF46" s="108">
        <f t="shared" si="3"/>
        <v>19383.22667</v>
      </c>
      <c r="AG46" s="95">
        <f>'BPU LOT 2 - 2023 ARENH'!G$24</f>
        <v>69.55</v>
      </c>
      <c r="AH46" s="95">
        <f t="shared" si="1"/>
        <v>23.899899999999999</v>
      </c>
      <c r="AI46" s="95">
        <f t="shared" si="2"/>
        <v>0.98</v>
      </c>
      <c r="AJ46" s="107">
        <f>'BPU LOT 2 - 2023 ARENH'!H$36</f>
        <v>-0.26600000000000001</v>
      </c>
      <c r="AK46" s="107">
        <f>'BPU LOT 2 - 2023 ARENH'!H$37</f>
        <v>0</v>
      </c>
      <c r="AL46" s="107">
        <f>'BPU LOT 2 - 2023 ARENH'!H$38</f>
        <v>-0.124</v>
      </c>
      <c r="AM46" s="107">
        <f>'BPU LOT 2 - 2023 ARENH'!H$39</f>
        <v>0.46300000000000002</v>
      </c>
      <c r="AN46" s="107">
        <f>'BPU LOT 2 - 2023 ARENH'!H$40</f>
        <v>1.4830000000000001</v>
      </c>
      <c r="AO46" s="108">
        <f t="shared" si="4"/>
        <v>200.48723594382724</v>
      </c>
      <c r="AP46" s="108">
        <f>'BPU LOT 2 - 2023 ARENH'!K$24</f>
        <v>4.7400000000000003E-3</v>
      </c>
      <c r="AQ46" s="108">
        <f t="shared" si="5"/>
        <v>238.68270000000001</v>
      </c>
      <c r="AR46" s="110">
        <v>53.106999999999999</v>
      </c>
      <c r="AS46" s="110">
        <v>248.0283</v>
      </c>
      <c r="AT46" s="110">
        <v>704.19881999999996</v>
      </c>
      <c r="AU46" s="110">
        <v>0</v>
      </c>
      <c r="AV46" s="108">
        <f t="shared" si="6"/>
        <v>19822.396605943828</v>
      </c>
      <c r="AW46" s="108">
        <f t="shared" si="7"/>
        <v>20827.730725943831</v>
      </c>
    </row>
    <row r="47" spans="1:49" x14ac:dyDescent="0.35">
      <c r="A47" s="98" t="s">
        <v>113</v>
      </c>
      <c r="B47" s="100" t="s">
        <v>183</v>
      </c>
      <c r="C47" s="100" t="s">
        <v>484</v>
      </c>
      <c r="D47" s="100" t="s">
        <v>517</v>
      </c>
      <c r="E47" s="100" t="s">
        <v>599</v>
      </c>
      <c r="F47" s="98" t="s">
        <v>248</v>
      </c>
      <c r="G47" s="98" t="s">
        <v>183</v>
      </c>
      <c r="H47" s="98" t="s">
        <v>249</v>
      </c>
      <c r="I47" s="98" t="s">
        <v>229</v>
      </c>
      <c r="J47" s="98" t="s">
        <v>230</v>
      </c>
      <c r="K47" s="100" t="s">
        <v>1079</v>
      </c>
      <c r="L47" s="100" t="s">
        <v>880</v>
      </c>
      <c r="M47" s="100" t="s">
        <v>641</v>
      </c>
      <c r="N47" s="100" t="s">
        <v>229</v>
      </c>
      <c r="O47" s="100" t="s">
        <v>230</v>
      </c>
      <c r="P47" s="100" t="s">
        <v>17</v>
      </c>
      <c r="Q47" s="100"/>
      <c r="R47" s="102" t="s">
        <v>1299</v>
      </c>
      <c r="T47" s="105">
        <v>10318</v>
      </c>
      <c r="U47" s="105">
        <v>27997</v>
      </c>
      <c r="V47" s="105">
        <v>23030</v>
      </c>
      <c r="W47" s="105">
        <v>64815</v>
      </c>
      <c r="X47" s="105">
        <v>0</v>
      </c>
      <c r="Y47" s="106">
        <f t="shared" si="0"/>
        <v>126160</v>
      </c>
      <c r="Z47" s="108">
        <f>T47*'BPU LOT 2 - 2023 ARENH'!F$24</f>
        <v>1637.6729600000001</v>
      </c>
      <c r="AA47" s="108">
        <f>U47*'BPU LOT 2 - 2023 ARENH'!F$25</f>
        <v>6584.6144300000005</v>
      </c>
      <c r="AB47" s="108">
        <f>V47*'BPU LOT 2 - 2023 ARENH'!F$26</f>
        <v>5601.5869000000002</v>
      </c>
      <c r="AC47" s="108">
        <f>W47*'BPU LOT 2 - 2023 ARENH'!F$27</f>
        <v>36540.752549999997</v>
      </c>
      <c r="AD47" s="108">
        <f>X47*'BPU LOT 2 - 2023 ARENH'!F$28</f>
        <v>0</v>
      </c>
      <c r="AE47" s="121">
        <f>'BPU LOT 2 - 2023 ARENH'!J$24</f>
        <v>0</v>
      </c>
      <c r="AF47" s="108">
        <f t="shared" si="3"/>
        <v>50364.626839999997</v>
      </c>
      <c r="AG47" s="95">
        <f>'BPU LOT 2 - 2023 ARENH'!G$24</f>
        <v>69.55</v>
      </c>
      <c r="AH47" s="95">
        <f t="shared" si="1"/>
        <v>23.899899999999999</v>
      </c>
      <c r="AI47" s="95">
        <f t="shared" si="2"/>
        <v>0.98</v>
      </c>
      <c r="AJ47" s="108">
        <f>'BPU LOT 2 - 2023 ARENH'!H$24</f>
        <v>-0.24199999999999999</v>
      </c>
      <c r="AK47" s="108">
        <f>'BPU LOT 2 - 2023 ARENH'!H$25</f>
        <v>2.9000000000000001E-2</v>
      </c>
      <c r="AL47" s="108">
        <f>'BPU LOT 2 - 2023 ARENH'!H$26</f>
        <v>-0.14099999999999999</v>
      </c>
      <c r="AM47" s="108">
        <f>'BPU LOT 2 - 2023 ARENH'!H$27</f>
        <v>0.60899999999999999</v>
      </c>
      <c r="AN47" s="108">
        <f>'BPU LOT 2 - 2023 ARENH'!H$28</f>
        <v>0</v>
      </c>
      <c r="AO47" s="108">
        <f t="shared" si="4"/>
        <v>497.90587298186023</v>
      </c>
      <c r="AP47" s="108">
        <f>'BPU LOT 2 - 2023 ARENH'!K$24</f>
        <v>4.7400000000000003E-3</v>
      </c>
      <c r="AQ47" s="108">
        <f t="shared" si="5"/>
        <v>597.99840000000006</v>
      </c>
      <c r="AR47" s="110">
        <v>127.60550000000001</v>
      </c>
      <c r="AS47" s="110">
        <v>532.55689199999995</v>
      </c>
      <c r="AT47" s="110">
        <v>1692.0489300000002</v>
      </c>
      <c r="AU47" s="110">
        <v>0</v>
      </c>
      <c r="AV47" s="108">
        <f t="shared" si="6"/>
        <v>51460.531112981858</v>
      </c>
      <c r="AW47" s="108">
        <f t="shared" si="7"/>
        <v>53812.742434981854</v>
      </c>
    </row>
    <row r="48" spans="1:49" x14ac:dyDescent="0.35">
      <c r="A48" s="98" t="s">
        <v>113</v>
      </c>
      <c r="B48" s="100"/>
      <c r="C48" s="100" t="s">
        <v>483</v>
      </c>
      <c r="D48" s="100" t="s">
        <v>510</v>
      </c>
      <c r="E48" s="100" t="s">
        <v>599</v>
      </c>
      <c r="F48" s="98" t="s">
        <v>248</v>
      </c>
      <c r="G48" s="98" t="s">
        <v>183</v>
      </c>
      <c r="H48" s="98" t="s">
        <v>249</v>
      </c>
      <c r="I48" s="98" t="s">
        <v>229</v>
      </c>
      <c r="J48" s="98" t="s">
        <v>230</v>
      </c>
      <c r="K48" s="100" t="s">
        <v>1080</v>
      </c>
      <c r="L48" s="100" t="s">
        <v>881</v>
      </c>
      <c r="M48" s="100" t="s">
        <v>642</v>
      </c>
      <c r="N48" s="100" t="s">
        <v>605</v>
      </c>
      <c r="O48" s="100" t="s">
        <v>606</v>
      </c>
      <c r="P48" s="100" t="s">
        <v>17</v>
      </c>
      <c r="Q48" s="100"/>
      <c r="R48" s="102" t="s">
        <v>1304</v>
      </c>
      <c r="T48" s="105">
        <v>5103</v>
      </c>
      <c r="U48" s="105">
        <v>7768</v>
      </c>
      <c r="V48" s="105">
        <v>18464</v>
      </c>
      <c r="W48" s="105">
        <v>28040</v>
      </c>
      <c r="X48" s="105">
        <v>0</v>
      </c>
      <c r="Y48" s="106">
        <f t="shared" si="0"/>
        <v>59375</v>
      </c>
      <c r="Z48" s="108">
        <f>T48*'BPU LOT 2 - 2023 ARENH'!F$24</f>
        <v>809.94816000000003</v>
      </c>
      <c r="AA48" s="108">
        <f>U48*'BPU LOT 2 - 2023 ARENH'!F$25</f>
        <v>1826.9559200000001</v>
      </c>
      <c r="AB48" s="108">
        <f>V48*'BPU LOT 2 - 2023 ARENH'!F$26</f>
        <v>4490.9987199999996</v>
      </c>
      <c r="AC48" s="108">
        <f>W48*'BPU LOT 2 - 2023 ARENH'!F$27</f>
        <v>15808.1108</v>
      </c>
      <c r="AD48" s="108">
        <f>X48*'BPU LOT 2 - 2023 ARENH'!F$28</f>
        <v>0</v>
      </c>
      <c r="AE48" s="121">
        <f>'BPU LOT 2 - 2023 ARENH'!J$24</f>
        <v>0</v>
      </c>
      <c r="AF48" s="108">
        <f t="shared" si="3"/>
        <v>22936.013599999998</v>
      </c>
      <c r="AG48" s="95">
        <f>'BPU LOT 2 - 2023 ARENH'!G$24</f>
        <v>69.55</v>
      </c>
      <c r="AH48" s="95">
        <f t="shared" si="1"/>
        <v>23.899899999999999</v>
      </c>
      <c r="AI48" s="95">
        <f t="shared" si="2"/>
        <v>0.98</v>
      </c>
      <c r="AJ48" s="108">
        <f>'BPU LOT 2 - 2023 ARENH'!H$24</f>
        <v>-0.24199999999999999</v>
      </c>
      <c r="AK48" s="108">
        <f>'BPU LOT 2 - 2023 ARENH'!H$25</f>
        <v>2.9000000000000001E-2</v>
      </c>
      <c r="AL48" s="108">
        <f>'BPU LOT 2 - 2023 ARENH'!H$26</f>
        <v>-0.14099999999999999</v>
      </c>
      <c r="AM48" s="108">
        <f>'BPU LOT 2 - 2023 ARENH'!H$27</f>
        <v>0.60899999999999999</v>
      </c>
      <c r="AN48" s="108">
        <f>'BPU LOT 2 - 2023 ARENH'!H$28</f>
        <v>0</v>
      </c>
      <c r="AO48" s="108">
        <f t="shared" si="4"/>
        <v>207.30451247439146</v>
      </c>
      <c r="AP48" s="108">
        <f>'BPU LOT 2 - 2023 ARENH'!K$24</f>
        <v>4.7400000000000003E-3</v>
      </c>
      <c r="AQ48" s="108">
        <f t="shared" si="5"/>
        <v>281.4375</v>
      </c>
      <c r="AR48" s="110">
        <v>56.628500000000003</v>
      </c>
      <c r="AS48" s="110">
        <v>465.08266800000001</v>
      </c>
      <c r="AT48" s="110">
        <v>750.89391000000012</v>
      </c>
      <c r="AU48" s="110">
        <v>0</v>
      </c>
      <c r="AV48" s="108">
        <f t="shared" si="6"/>
        <v>23424.75561247439</v>
      </c>
      <c r="AW48" s="108">
        <f t="shared" si="7"/>
        <v>24697.360690474387</v>
      </c>
    </row>
    <row r="49" spans="1:49" x14ac:dyDescent="0.35">
      <c r="A49" s="98" t="s">
        <v>113</v>
      </c>
      <c r="B49" s="100"/>
      <c r="C49" s="100" t="s">
        <v>483</v>
      </c>
      <c r="D49" s="100" t="s">
        <v>530</v>
      </c>
      <c r="E49" s="100" t="s">
        <v>599</v>
      </c>
      <c r="F49" s="98" t="s">
        <v>248</v>
      </c>
      <c r="G49" s="98" t="s">
        <v>183</v>
      </c>
      <c r="H49" s="98" t="s">
        <v>249</v>
      </c>
      <c r="I49" s="98" t="s">
        <v>229</v>
      </c>
      <c r="J49" s="98" t="s">
        <v>230</v>
      </c>
      <c r="K49" s="100" t="s">
        <v>1081</v>
      </c>
      <c r="L49" s="100" t="s">
        <v>882</v>
      </c>
      <c r="M49" s="100" t="s">
        <v>643</v>
      </c>
      <c r="N49" s="100" t="s">
        <v>336</v>
      </c>
      <c r="O49" s="100" t="s">
        <v>644</v>
      </c>
      <c r="P49" s="100" t="s">
        <v>21</v>
      </c>
      <c r="Q49" s="100"/>
      <c r="R49" s="102" t="s">
        <v>1305</v>
      </c>
      <c r="T49" s="105">
        <v>16068</v>
      </c>
      <c r="U49" s="105">
        <v>46153</v>
      </c>
      <c r="V49" s="105">
        <v>38198</v>
      </c>
      <c r="W49" s="105">
        <v>94354</v>
      </c>
      <c r="X49" s="105">
        <v>19127</v>
      </c>
      <c r="Y49" s="106">
        <f t="shared" si="0"/>
        <v>213900</v>
      </c>
      <c r="Z49" s="107">
        <f>T49*'BPU LOT 2 - 2023 ARENH'!F$36</f>
        <v>2324.8789199999997</v>
      </c>
      <c r="AA49" s="107">
        <f>U49*'BPU LOT 2 - 2023 ARENH'!F$37</f>
        <v>10426.885759999999</v>
      </c>
      <c r="AB49" s="107">
        <f>V49*'BPU LOT 2 - 2023 ARENH'!F$38</f>
        <v>9599.5393799999983</v>
      </c>
      <c r="AC49" s="107">
        <f>W49*'BPU LOT 2 - 2023 ARENH'!F$39</f>
        <v>52390.058499999999</v>
      </c>
      <c r="AD49" s="107">
        <f>X49*'BPU LOT 2 - 2023 ARENH'!F$40</f>
        <v>15750.893230000001</v>
      </c>
      <c r="AE49" s="121">
        <f>'BPU LOT 2 - 2023 ARENH'!J$24</f>
        <v>0</v>
      </c>
      <c r="AF49" s="108">
        <f t="shared" si="3"/>
        <v>90492.255789999996</v>
      </c>
      <c r="AG49" s="95">
        <f>'BPU LOT 2 - 2023 ARENH'!G$24</f>
        <v>69.55</v>
      </c>
      <c r="AH49" s="95">
        <f t="shared" si="1"/>
        <v>23.899899999999999</v>
      </c>
      <c r="AI49" s="95">
        <f t="shared" si="2"/>
        <v>0.98</v>
      </c>
      <c r="AJ49" s="107">
        <f>'BPU LOT 2 - 2023 ARENH'!H$36</f>
        <v>-0.26600000000000001</v>
      </c>
      <c r="AK49" s="107">
        <f>'BPU LOT 2 - 2023 ARENH'!H$37</f>
        <v>0</v>
      </c>
      <c r="AL49" s="107">
        <f>'BPU LOT 2 - 2023 ARENH'!H$38</f>
        <v>-0.124</v>
      </c>
      <c r="AM49" s="107">
        <f>'BPU LOT 2 - 2023 ARENH'!H$39</f>
        <v>0.46300000000000002</v>
      </c>
      <c r="AN49" s="107">
        <f>'BPU LOT 2 - 2023 ARENH'!H$40</f>
        <v>1.4830000000000001</v>
      </c>
      <c r="AO49" s="108">
        <f t="shared" si="4"/>
        <v>1072.8732710473996</v>
      </c>
      <c r="AP49" s="108">
        <f>'BPU LOT 2 - 2023 ARENH'!K$24</f>
        <v>4.7400000000000003E-3</v>
      </c>
      <c r="AQ49" s="108">
        <f t="shared" si="5"/>
        <v>1013.8860000000001</v>
      </c>
      <c r="AR49" s="110">
        <v>199.62350000000001</v>
      </c>
      <c r="AS49" s="110">
        <v>709.10654999999997</v>
      </c>
      <c r="AT49" s="110">
        <v>0</v>
      </c>
      <c r="AU49" s="110">
        <v>0</v>
      </c>
      <c r="AV49" s="108">
        <f t="shared" si="6"/>
        <v>92579.015061047394</v>
      </c>
      <c r="AW49" s="108">
        <f t="shared" si="7"/>
        <v>93487.745111047392</v>
      </c>
    </row>
    <row r="50" spans="1:49" x14ac:dyDescent="0.35">
      <c r="A50" s="98" t="s">
        <v>113</v>
      </c>
      <c r="B50" s="100"/>
      <c r="C50" s="100" t="s">
        <v>483</v>
      </c>
      <c r="D50" s="100" t="s">
        <v>516</v>
      </c>
      <c r="E50" s="100" t="s">
        <v>599</v>
      </c>
      <c r="F50" s="98" t="s">
        <v>248</v>
      </c>
      <c r="G50" s="98" t="s">
        <v>183</v>
      </c>
      <c r="H50" s="98" t="s">
        <v>249</v>
      </c>
      <c r="I50" s="98" t="s">
        <v>229</v>
      </c>
      <c r="J50" s="98" t="s">
        <v>230</v>
      </c>
      <c r="K50" s="100" t="s">
        <v>1082</v>
      </c>
      <c r="L50" s="100" t="s">
        <v>883</v>
      </c>
      <c r="M50" s="100" t="s">
        <v>645</v>
      </c>
      <c r="N50" s="100" t="s">
        <v>617</v>
      </c>
      <c r="O50" s="100" t="s">
        <v>618</v>
      </c>
      <c r="P50" s="100" t="s">
        <v>21</v>
      </c>
      <c r="Q50" s="100"/>
      <c r="R50" s="102" t="s">
        <v>1306</v>
      </c>
      <c r="T50" s="105">
        <v>37595</v>
      </c>
      <c r="U50" s="105">
        <v>146613</v>
      </c>
      <c r="V50" s="105">
        <v>28907</v>
      </c>
      <c r="W50" s="105">
        <v>68502</v>
      </c>
      <c r="X50" s="105">
        <v>14247</v>
      </c>
      <c r="Y50" s="106">
        <f t="shared" si="0"/>
        <v>295864</v>
      </c>
      <c r="Z50" s="107">
        <f>T50*'BPU LOT 2 - 2023 ARENH'!F$36</f>
        <v>5439.6205499999996</v>
      </c>
      <c r="AA50" s="107">
        <f>U50*'BPU LOT 2 - 2023 ARENH'!F$37</f>
        <v>33122.808959999995</v>
      </c>
      <c r="AB50" s="107">
        <f>V50*'BPU LOT 2 - 2023 ARENH'!F$38</f>
        <v>7264.6181699999997</v>
      </c>
      <c r="AC50" s="107">
        <f>W50*'BPU LOT 2 - 2023 ARENH'!F$39</f>
        <v>38035.735500000003</v>
      </c>
      <c r="AD50" s="107">
        <f>X50*'BPU LOT 2 - 2023 ARENH'!F$40</f>
        <v>11732.262030000002</v>
      </c>
      <c r="AE50" s="121">
        <f>'BPU LOT 2 - 2023 ARENH'!J$24</f>
        <v>0</v>
      </c>
      <c r="AF50" s="108">
        <f t="shared" si="3"/>
        <v>95595.045209999997</v>
      </c>
      <c r="AG50" s="95">
        <f>'BPU LOT 2 - 2023 ARENH'!G$24</f>
        <v>69.55</v>
      </c>
      <c r="AH50" s="95">
        <f t="shared" si="1"/>
        <v>23.899899999999999</v>
      </c>
      <c r="AI50" s="95">
        <f t="shared" si="2"/>
        <v>0.98</v>
      </c>
      <c r="AJ50" s="107">
        <f>'BPU LOT 2 - 2023 ARENH'!H$36</f>
        <v>-0.26600000000000001</v>
      </c>
      <c r="AK50" s="107">
        <f>'BPU LOT 2 - 2023 ARENH'!H$37</f>
        <v>0</v>
      </c>
      <c r="AL50" s="107">
        <f>'BPU LOT 2 - 2023 ARENH'!H$38</f>
        <v>-0.124</v>
      </c>
      <c r="AM50" s="107">
        <f>'BPU LOT 2 - 2023 ARENH'!H$39</f>
        <v>0.46300000000000002</v>
      </c>
      <c r="AN50" s="107">
        <f>'BPU LOT 2 - 2023 ARENH'!H$40</f>
        <v>1.4830000000000001</v>
      </c>
      <c r="AO50" s="108">
        <f t="shared" si="4"/>
        <v>765.00003613267756</v>
      </c>
      <c r="AP50" s="108">
        <f>'BPU LOT 2 - 2023 ARENH'!K$24</f>
        <v>4.7400000000000003E-3</v>
      </c>
      <c r="AQ50" s="108">
        <f t="shared" si="5"/>
        <v>1402.39536</v>
      </c>
      <c r="AR50" s="110">
        <v>272.4495</v>
      </c>
      <c r="AS50" s="110">
        <v>790.62035999999989</v>
      </c>
      <c r="AT50" s="110">
        <v>0</v>
      </c>
      <c r="AU50" s="110">
        <v>0</v>
      </c>
      <c r="AV50" s="108">
        <f t="shared" si="6"/>
        <v>97762.440606132674</v>
      </c>
      <c r="AW50" s="108">
        <f t="shared" si="7"/>
        <v>98825.510466132677</v>
      </c>
    </row>
    <row r="51" spans="1:49" x14ac:dyDescent="0.35">
      <c r="A51" s="98" t="s">
        <v>113</v>
      </c>
      <c r="B51" s="100"/>
      <c r="C51" s="100" t="s">
        <v>483</v>
      </c>
      <c r="D51" s="100" t="s">
        <v>531</v>
      </c>
      <c r="E51" s="100" t="s">
        <v>599</v>
      </c>
      <c r="F51" s="98" t="s">
        <v>248</v>
      </c>
      <c r="G51" s="98" t="s">
        <v>183</v>
      </c>
      <c r="H51" s="98" t="s">
        <v>249</v>
      </c>
      <c r="I51" s="98" t="s">
        <v>229</v>
      </c>
      <c r="J51" s="98" t="s">
        <v>230</v>
      </c>
      <c r="K51" s="100" t="s">
        <v>1083</v>
      </c>
      <c r="L51" s="100" t="s">
        <v>884</v>
      </c>
      <c r="M51" s="100" t="s">
        <v>646</v>
      </c>
      <c r="N51" s="100" t="s">
        <v>233</v>
      </c>
      <c r="O51" s="100" t="s">
        <v>647</v>
      </c>
      <c r="P51" s="100" t="s">
        <v>17</v>
      </c>
      <c r="Q51" s="100"/>
      <c r="R51" s="102" t="s">
        <v>1307</v>
      </c>
      <c r="T51" s="105">
        <v>7658</v>
      </c>
      <c r="U51" s="105">
        <v>11660</v>
      </c>
      <c r="V51" s="105">
        <v>33343</v>
      </c>
      <c r="W51" s="105">
        <v>53938</v>
      </c>
      <c r="X51" s="105">
        <v>0</v>
      </c>
      <c r="Y51" s="106">
        <f t="shared" si="0"/>
        <v>106599</v>
      </c>
      <c r="Z51" s="108">
        <f>T51*'BPU LOT 2 - 2023 ARENH'!F$24</f>
        <v>1215.47776</v>
      </c>
      <c r="AA51" s="108">
        <f>U51*'BPU LOT 2 - 2023 ARENH'!F$25</f>
        <v>2742.3154</v>
      </c>
      <c r="AB51" s="108">
        <f>V51*'BPU LOT 2 - 2023 ARENH'!F$26</f>
        <v>8110.0178900000001</v>
      </c>
      <c r="AC51" s="108">
        <f>W51*'BPU LOT 2 - 2023 ARENH'!F$27</f>
        <v>30408.626260000001</v>
      </c>
      <c r="AD51" s="108">
        <f>X51*'BPU LOT 2 - 2023 ARENH'!F$28</f>
        <v>0</v>
      </c>
      <c r="AE51" s="121">
        <f>'BPU LOT 2 - 2023 ARENH'!J$24</f>
        <v>0</v>
      </c>
      <c r="AF51" s="108">
        <f t="shared" si="3"/>
        <v>42476.437310000001</v>
      </c>
      <c r="AG51" s="95">
        <f>'BPU LOT 2 - 2023 ARENH'!G$24</f>
        <v>69.55</v>
      </c>
      <c r="AH51" s="95">
        <f t="shared" si="1"/>
        <v>23.899899999999999</v>
      </c>
      <c r="AI51" s="95">
        <f t="shared" si="2"/>
        <v>0.98</v>
      </c>
      <c r="AJ51" s="108">
        <f>'BPU LOT 2 - 2023 ARENH'!H$24</f>
        <v>-0.24199999999999999</v>
      </c>
      <c r="AK51" s="108">
        <f>'BPU LOT 2 - 2023 ARENH'!H$25</f>
        <v>2.9000000000000001E-2</v>
      </c>
      <c r="AL51" s="108">
        <f>'BPU LOT 2 - 2023 ARENH'!H$26</f>
        <v>-0.14099999999999999</v>
      </c>
      <c r="AM51" s="108">
        <f>'BPU LOT 2 - 2023 ARENH'!H$27</f>
        <v>0.60899999999999999</v>
      </c>
      <c r="AN51" s="108">
        <f>'BPU LOT 2 - 2023 ARENH'!H$28</f>
        <v>0</v>
      </c>
      <c r="AO51" s="108">
        <f t="shared" si="4"/>
        <v>401.93675826757459</v>
      </c>
      <c r="AP51" s="108">
        <f>'BPU LOT 2 - 2023 ARENH'!K$24</f>
        <v>4.7400000000000003E-3</v>
      </c>
      <c r="AQ51" s="108">
        <f t="shared" si="5"/>
        <v>505.27926000000002</v>
      </c>
      <c r="AR51" s="110">
        <v>104.85250000000001</v>
      </c>
      <c r="AS51" s="110">
        <v>789.98000400000001</v>
      </c>
      <c r="AT51" s="110">
        <v>1308.5592000000001</v>
      </c>
      <c r="AU51" s="110">
        <v>0</v>
      </c>
      <c r="AV51" s="108">
        <f t="shared" si="6"/>
        <v>43383.653328267574</v>
      </c>
      <c r="AW51" s="108">
        <f t="shared" si="7"/>
        <v>45587.045032267575</v>
      </c>
    </row>
    <row r="52" spans="1:49" x14ac:dyDescent="0.35">
      <c r="A52" s="98" t="s">
        <v>113</v>
      </c>
      <c r="B52" s="100"/>
      <c r="C52" s="100" t="s">
        <v>483</v>
      </c>
      <c r="D52" s="100" t="s">
        <v>532</v>
      </c>
      <c r="E52" s="100" t="s">
        <v>599</v>
      </c>
      <c r="F52" s="98" t="s">
        <v>248</v>
      </c>
      <c r="G52" s="98" t="s">
        <v>183</v>
      </c>
      <c r="H52" s="98" t="s">
        <v>249</v>
      </c>
      <c r="I52" s="98" t="s">
        <v>229</v>
      </c>
      <c r="J52" s="98" t="s">
        <v>230</v>
      </c>
      <c r="K52" s="100" t="s">
        <v>1084</v>
      </c>
      <c r="L52" s="100" t="s">
        <v>885</v>
      </c>
      <c r="M52" s="100" t="s">
        <v>648</v>
      </c>
      <c r="N52" s="100" t="s">
        <v>388</v>
      </c>
      <c r="O52" s="100" t="s">
        <v>386</v>
      </c>
      <c r="P52" s="100" t="s">
        <v>17</v>
      </c>
      <c r="Q52" s="100"/>
      <c r="R52" s="102" t="s">
        <v>1298</v>
      </c>
      <c r="T52" s="105">
        <v>4036</v>
      </c>
      <c r="U52" s="105">
        <v>6114</v>
      </c>
      <c r="V52" s="105">
        <v>20248</v>
      </c>
      <c r="W52" s="105">
        <v>30300</v>
      </c>
      <c r="X52" s="105">
        <v>0</v>
      </c>
      <c r="Y52" s="106">
        <f t="shared" si="0"/>
        <v>60698</v>
      </c>
      <c r="Z52" s="108">
        <f>T52*'BPU LOT 2 - 2023 ARENH'!F$24</f>
        <v>640.59392000000003</v>
      </c>
      <c r="AA52" s="108">
        <f>U52*'BPU LOT 2 - 2023 ARENH'!F$25</f>
        <v>1437.9516600000002</v>
      </c>
      <c r="AB52" s="108">
        <f>V52*'BPU LOT 2 - 2023 ARENH'!F$26</f>
        <v>4924.9210400000002</v>
      </c>
      <c r="AC52" s="108">
        <f>W52*'BPU LOT 2 - 2023 ARENH'!F$27</f>
        <v>17082.231</v>
      </c>
      <c r="AD52" s="108">
        <f>X52*'BPU LOT 2 - 2023 ARENH'!F$28</f>
        <v>0</v>
      </c>
      <c r="AE52" s="121">
        <f>'BPU LOT 2 - 2023 ARENH'!J$24</f>
        <v>0</v>
      </c>
      <c r="AF52" s="108">
        <f t="shared" si="3"/>
        <v>24085.697619999999</v>
      </c>
      <c r="AG52" s="95">
        <f>'BPU LOT 2 - 2023 ARENH'!G$24</f>
        <v>69.55</v>
      </c>
      <c r="AH52" s="95">
        <f t="shared" si="1"/>
        <v>23.899899999999999</v>
      </c>
      <c r="AI52" s="95">
        <f t="shared" si="2"/>
        <v>0.98</v>
      </c>
      <c r="AJ52" s="108">
        <f>'BPU LOT 2 - 2023 ARENH'!H$24</f>
        <v>-0.24199999999999999</v>
      </c>
      <c r="AK52" s="108">
        <f>'BPU LOT 2 - 2023 ARENH'!H$25</f>
        <v>2.9000000000000001E-2</v>
      </c>
      <c r="AL52" s="108">
        <f>'BPU LOT 2 - 2023 ARENH'!H$26</f>
        <v>-0.14099999999999999</v>
      </c>
      <c r="AM52" s="108">
        <f>'BPU LOT 2 - 2023 ARENH'!H$27</f>
        <v>0.60899999999999999</v>
      </c>
      <c r="AN52" s="108">
        <f>'BPU LOT 2 - 2023 ARENH'!H$28</f>
        <v>0</v>
      </c>
      <c r="AO52" s="108">
        <f t="shared" si="4"/>
        <v>224.74115252904008</v>
      </c>
      <c r="AP52" s="108">
        <f>'BPU LOT 2 - 2023 ARENH'!K$24</f>
        <v>4.7400000000000003E-3</v>
      </c>
      <c r="AQ52" s="108">
        <f t="shared" si="5"/>
        <v>287.70852000000002</v>
      </c>
      <c r="AR52" s="110">
        <v>64.962500000000006</v>
      </c>
      <c r="AS52" s="110">
        <v>347.00277599999998</v>
      </c>
      <c r="AT52" s="110">
        <v>861.40275000000008</v>
      </c>
      <c r="AU52" s="110">
        <v>0</v>
      </c>
      <c r="AV52" s="108">
        <f t="shared" si="6"/>
        <v>24598.14729252904</v>
      </c>
      <c r="AW52" s="108">
        <f t="shared" si="7"/>
        <v>25871.515318529044</v>
      </c>
    </row>
    <row r="53" spans="1:49" x14ac:dyDescent="0.35">
      <c r="A53" s="98" t="s">
        <v>113</v>
      </c>
      <c r="B53" s="100"/>
      <c r="C53" s="100" t="s">
        <v>483</v>
      </c>
      <c r="D53" s="100" t="s">
        <v>529</v>
      </c>
      <c r="E53" s="100" t="s">
        <v>599</v>
      </c>
      <c r="F53" s="98" t="s">
        <v>248</v>
      </c>
      <c r="G53" s="98" t="s">
        <v>183</v>
      </c>
      <c r="H53" s="98" t="s">
        <v>249</v>
      </c>
      <c r="I53" s="98" t="s">
        <v>229</v>
      </c>
      <c r="J53" s="98" t="s">
        <v>230</v>
      </c>
      <c r="K53" s="100" t="s">
        <v>1085</v>
      </c>
      <c r="L53" s="100" t="s">
        <v>886</v>
      </c>
      <c r="M53" s="100" t="s">
        <v>649</v>
      </c>
      <c r="N53" s="100" t="s">
        <v>216</v>
      </c>
      <c r="O53" s="100" t="s">
        <v>374</v>
      </c>
      <c r="P53" s="100" t="s">
        <v>17</v>
      </c>
      <c r="Q53" s="100"/>
      <c r="R53" s="102" t="s">
        <v>1293</v>
      </c>
      <c r="T53" s="105">
        <v>4186</v>
      </c>
      <c r="U53" s="105">
        <v>7024</v>
      </c>
      <c r="V53" s="105">
        <v>14904</v>
      </c>
      <c r="W53" s="105">
        <v>27601</v>
      </c>
      <c r="X53" s="105">
        <v>0</v>
      </c>
      <c r="Y53" s="106">
        <f t="shared" si="0"/>
        <v>53715</v>
      </c>
      <c r="Z53" s="108">
        <f>T53*'BPU LOT 2 - 2023 ARENH'!F$24</f>
        <v>664.40192000000002</v>
      </c>
      <c r="AA53" s="108">
        <f>U53*'BPU LOT 2 - 2023 ARENH'!F$25</f>
        <v>1651.9745600000001</v>
      </c>
      <c r="AB53" s="108">
        <f>V53*'BPU LOT 2 - 2023 ARENH'!F$26</f>
        <v>3625.0999200000001</v>
      </c>
      <c r="AC53" s="108">
        <f>W53*'BPU LOT 2 - 2023 ARENH'!F$27</f>
        <v>15560.61577</v>
      </c>
      <c r="AD53" s="108">
        <f>X53*'BPU LOT 2 - 2023 ARENH'!F$28</f>
        <v>0</v>
      </c>
      <c r="AE53" s="121">
        <f>'BPU LOT 2 - 2023 ARENH'!J$24</f>
        <v>0</v>
      </c>
      <c r="AF53" s="108">
        <f t="shared" si="3"/>
        <v>21502.09217</v>
      </c>
      <c r="AG53" s="95">
        <f>'BPU LOT 2 - 2023 ARENH'!G$24</f>
        <v>69.55</v>
      </c>
      <c r="AH53" s="95">
        <f t="shared" si="1"/>
        <v>23.899899999999999</v>
      </c>
      <c r="AI53" s="95">
        <f t="shared" si="2"/>
        <v>0.98</v>
      </c>
      <c r="AJ53" s="108">
        <f>'BPU LOT 2 - 2023 ARENH'!H$24</f>
        <v>-0.24199999999999999</v>
      </c>
      <c r="AK53" s="108">
        <f>'BPU LOT 2 - 2023 ARENH'!H$25</f>
        <v>2.9000000000000001E-2</v>
      </c>
      <c r="AL53" s="108">
        <f>'BPU LOT 2 - 2023 ARENH'!H$26</f>
        <v>-0.14099999999999999</v>
      </c>
      <c r="AM53" s="108">
        <f>'BPU LOT 2 - 2023 ARENH'!H$27</f>
        <v>0.60899999999999999</v>
      </c>
      <c r="AN53" s="108">
        <f>'BPU LOT 2 - 2023 ARENH'!H$28</f>
        <v>0</v>
      </c>
      <c r="AO53" s="108">
        <f t="shared" si="4"/>
        <v>207.33999637884037</v>
      </c>
      <c r="AP53" s="108">
        <f>'BPU LOT 2 - 2023 ARENH'!K$24</f>
        <v>4.7400000000000003E-3</v>
      </c>
      <c r="AQ53" s="108">
        <f t="shared" si="5"/>
        <v>254.60910000000001</v>
      </c>
      <c r="AR53" s="110">
        <v>58.823999999999991</v>
      </c>
      <c r="AS53" s="110">
        <v>228.92288400000001</v>
      </c>
      <c r="AT53" s="110">
        <v>780.00624000000005</v>
      </c>
      <c r="AU53" s="110">
        <v>0</v>
      </c>
      <c r="AV53" s="108">
        <f t="shared" si="6"/>
        <v>21964.041266378841</v>
      </c>
      <c r="AW53" s="108">
        <f t="shared" si="7"/>
        <v>23031.79439037884</v>
      </c>
    </row>
    <row r="54" spans="1:49" x14ac:dyDescent="0.35">
      <c r="A54" s="98" t="s">
        <v>113</v>
      </c>
      <c r="B54" s="100"/>
      <c r="C54" s="100" t="s">
        <v>483</v>
      </c>
      <c r="D54" s="100" t="s">
        <v>533</v>
      </c>
      <c r="E54" s="100" t="s">
        <v>599</v>
      </c>
      <c r="F54" s="98" t="s">
        <v>248</v>
      </c>
      <c r="G54" s="98" t="s">
        <v>183</v>
      </c>
      <c r="H54" s="98" t="s">
        <v>249</v>
      </c>
      <c r="I54" s="98" t="s">
        <v>229</v>
      </c>
      <c r="J54" s="98" t="s">
        <v>230</v>
      </c>
      <c r="K54" s="100" t="s">
        <v>1086</v>
      </c>
      <c r="L54" s="100" t="s">
        <v>887</v>
      </c>
      <c r="M54" s="100" t="s">
        <v>650</v>
      </c>
      <c r="N54" s="100" t="s">
        <v>368</v>
      </c>
      <c r="O54" s="100" t="s">
        <v>369</v>
      </c>
      <c r="P54" s="100" t="s">
        <v>17</v>
      </c>
      <c r="Q54" s="100"/>
      <c r="R54" s="102" t="s">
        <v>1304</v>
      </c>
      <c r="T54" s="105">
        <v>7908</v>
      </c>
      <c r="U54" s="105">
        <v>17749</v>
      </c>
      <c r="V54" s="105">
        <v>27070</v>
      </c>
      <c r="W54" s="105">
        <v>54304</v>
      </c>
      <c r="X54" s="105">
        <v>0</v>
      </c>
      <c r="Y54" s="106">
        <f t="shared" si="0"/>
        <v>107031</v>
      </c>
      <c r="Z54" s="108">
        <f>T54*'BPU LOT 2 - 2023 ARENH'!F$24</f>
        <v>1255.1577600000001</v>
      </c>
      <c r="AA54" s="108">
        <f>U54*'BPU LOT 2 - 2023 ARENH'!F$25</f>
        <v>4174.3873100000001</v>
      </c>
      <c r="AB54" s="108">
        <f>V54*'BPU LOT 2 - 2023 ARENH'!F$26</f>
        <v>6584.2361000000001</v>
      </c>
      <c r="AC54" s="108">
        <f>W54*'BPU LOT 2 - 2023 ARENH'!F$27</f>
        <v>30614.966079999998</v>
      </c>
      <c r="AD54" s="108">
        <f>X54*'BPU LOT 2 - 2023 ARENH'!F$28</f>
        <v>0</v>
      </c>
      <c r="AE54" s="121">
        <f>'BPU LOT 2 - 2023 ARENH'!J$24</f>
        <v>0</v>
      </c>
      <c r="AF54" s="108">
        <f t="shared" si="3"/>
        <v>42628.74725</v>
      </c>
      <c r="AG54" s="95">
        <f>'BPU LOT 2 - 2023 ARENH'!G$24</f>
        <v>69.55</v>
      </c>
      <c r="AH54" s="95">
        <f t="shared" si="1"/>
        <v>23.899899999999999</v>
      </c>
      <c r="AI54" s="95">
        <f t="shared" si="2"/>
        <v>0.98</v>
      </c>
      <c r="AJ54" s="108">
        <f>'BPU LOT 2 - 2023 ARENH'!H$24</f>
        <v>-0.24199999999999999</v>
      </c>
      <c r="AK54" s="108">
        <f>'BPU LOT 2 - 2023 ARENH'!H$25</f>
        <v>2.9000000000000001E-2</v>
      </c>
      <c r="AL54" s="108">
        <f>'BPU LOT 2 - 2023 ARENH'!H$26</f>
        <v>-0.14099999999999999</v>
      </c>
      <c r="AM54" s="108">
        <f>'BPU LOT 2 - 2023 ARENH'!H$27</f>
        <v>0.60899999999999999</v>
      </c>
      <c r="AN54" s="108">
        <f>'BPU LOT 2 - 2023 ARENH'!H$28</f>
        <v>0</v>
      </c>
      <c r="AO54" s="108">
        <f t="shared" si="4"/>
        <v>410.66665643317464</v>
      </c>
      <c r="AP54" s="108">
        <f>'BPU LOT 2 - 2023 ARENH'!K$24</f>
        <v>4.7400000000000003E-3</v>
      </c>
      <c r="AQ54" s="108">
        <f t="shared" si="5"/>
        <v>507.32694000000004</v>
      </c>
      <c r="AR54" s="110">
        <v>109.68649999999998</v>
      </c>
      <c r="AS54" s="110">
        <v>731.97954000000016</v>
      </c>
      <c r="AT54" s="110">
        <v>1454.4429900000002</v>
      </c>
      <c r="AU54" s="110">
        <v>0</v>
      </c>
      <c r="AV54" s="108">
        <f t="shared" si="6"/>
        <v>43546.740846433175</v>
      </c>
      <c r="AW54" s="108">
        <f t="shared" si="7"/>
        <v>45842.849876433182</v>
      </c>
    </row>
    <row r="55" spans="1:49" x14ac:dyDescent="0.35">
      <c r="A55" s="98" t="s">
        <v>113</v>
      </c>
      <c r="B55" s="100"/>
      <c r="C55" s="100" t="s">
        <v>485</v>
      </c>
      <c r="D55" s="100" t="s">
        <v>517</v>
      </c>
      <c r="E55" s="100" t="s">
        <v>599</v>
      </c>
      <c r="F55" s="98" t="s">
        <v>248</v>
      </c>
      <c r="G55" s="98" t="s">
        <v>183</v>
      </c>
      <c r="H55" s="98" t="s">
        <v>249</v>
      </c>
      <c r="I55" s="98" t="s">
        <v>229</v>
      </c>
      <c r="J55" s="98" t="s">
        <v>230</v>
      </c>
      <c r="K55" s="100" t="s">
        <v>1087</v>
      </c>
      <c r="L55" s="100" t="s">
        <v>888</v>
      </c>
      <c r="M55" s="100" t="s">
        <v>651</v>
      </c>
      <c r="N55" s="100" t="s">
        <v>229</v>
      </c>
      <c r="O55" s="100" t="s">
        <v>230</v>
      </c>
      <c r="P55" s="100" t="s">
        <v>21</v>
      </c>
      <c r="Q55" s="100"/>
      <c r="R55" s="102" t="s">
        <v>1308</v>
      </c>
      <c r="T55" s="105">
        <v>41231</v>
      </c>
      <c r="U55" s="105">
        <v>65660</v>
      </c>
      <c r="V55" s="105">
        <v>76597</v>
      </c>
      <c r="W55" s="105">
        <v>116297</v>
      </c>
      <c r="X55" s="105">
        <v>23186</v>
      </c>
      <c r="Y55" s="106">
        <f t="shared" si="0"/>
        <v>322971</v>
      </c>
      <c r="Z55" s="107">
        <f>T55*'BPU LOT 2 - 2023 ARENH'!F$36</f>
        <v>5965.713389999999</v>
      </c>
      <c r="AA55" s="107">
        <f>U55*'BPU LOT 2 - 2023 ARENH'!F$37</f>
        <v>14833.9072</v>
      </c>
      <c r="AB55" s="107">
        <f>V55*'BPU LOT 2 - 2023 ARENH'!F$38</f>
        <v>19249.592069999999</v>
      </c>
      <c r="AC55" s="107">
        <f>W55*'BPU LOT 2 - 2023 ARENH'!F$39</f>
        <v>64573.909250000004</v>
      </c>
      <c r="AD55" s="107">
        <f>X55*'BPU LOT 2 - 2023 ARENH'!F$40</f>
        <v>19093.439140000002</v>
      </c>
      <c r="AE55" s="121">
        <f>'BPU LOT 2 - 2023 ARENH'!J$24</f>
        <v>0</v>
      </c>
      <c r="AF55" s="108">
        <f t="shared" si="3"/>
        <v>123716.56105</v>
      </c>
      <c r="AG55" s="95">
        <f>'BPU LOT 2 - 2023 ARENH'!G$24</f>
        <v>69.55</v>
      </c>
      <c r="AH55" s="95">
        <f t="shared" si="1"/>
        <v>23.899899999999999</v>
      </c>
      <c r="AI55" s="95">
        <f t="shared" si="2"/>
        <v>0.98</v>
      </c>
      <c r="AJ55" s="107">
        <f>'BPU LOT 2 - 2023 ARENH'!H$36</f>
        <v>-0.26600000000000001</v>
      </c>
      <c r="AK55" s="107">
        <f>'BPU LOT 2 - 2023 ARENH'!H$37</f>
        <v>0</v>
      </c>
      <c r="AL55" s="107">
        <f>'BPU LOT 2 - 2023 ARENH'!H$38</f>
        <v>-0.124</v>
      </c>
      <c r="AM55" s="107">
        <f>'BPU LOT 2 - 2023 ARENH'!H$39</f>
        <v>0.46300000000000002</v>
      </c>
      <c r="AN55" s="107">
        <f>'BPU LOT 2 - 2023 ARENH'!H$40</f>
        <v>1.4830000000000001</v>
      </c>
      <c r="AO55" s="108">
        <f t="shared" si="4"/>
        <v>1270.3913412213242</v>
      </c>
      <c r="AP55" s="108">
        <f>'BPU LOT 2 - 2023 ARENH'!K$24</f>
        <v>4.7400000000000003E-3</v>
      </c>
      <c r="AQ55" s="108">
        <f t="shared" si="5"/>
        <v>1530.8825400000001</v>
      </c>
      <c r="AR55" s="110">
        <v>371.24799999999999</v>
      </c>
      <c r="AS55" s="110">
        <v>1699.24605</v>
      </c>
      <c r="AT55" s="110">
        <v>0</v>
      </c>
      <c r="AU55" s="110">
        <v>0</v>
      </c>
      <c r="AV55" s="108">
        <f t="shared" si="6"/>
        <v>126517.83493122132</v>
      </c>
      <c r="AW55" s="108">
        <f t="shared" si="7"/>
        <v>128588.32898122133</v>
      </c>
    </row>
    <row r="56" spans="1:49" x14ac:dyDescent="0.35">
      <c r="A56" s="98" t="s">
        <v>113</v>
      </c>
      <c r="B56" s="100"/>
      <c r="C56" s="100" t="s">
        <v>483</v>
      </c>
      <c r="D56" s="100" t="s">
        <v>534</v>
      </c>
      <c r="E56" s="100" t="s">
        <v>599</v>
      </c>
      <c r="F56" s="98" t="s">
        <v>248</v>
      </c>
      <c r="G56" s="98" t="s">
        <v>183</v>
      </c>
      <c r="H56" s="98" t="s">
        <v>249</v>
      </c>
      <c r="I56" s="98" t="s">
        <v>229</v>
      </c>
      <c r="J56" s="98" t="s">
        <v>230</v>
      </c>
      <c r="K56" s="100" t="s">
        <v>1088</v>
      </c>
      <c r="L56" s="100" t="s">
        <v>889</v>
      </c>
      <c r="M56" s="100" t="s">
        <v>652</v>
      </c>
      <c r="N56" s="100" t="s">
        <v>213</v>
      </c>
      <c r="O56" s="100" t="s">
        <v>294</v>
      </c>
      <c r="P56" s="100" t="s">
        <v>17</v>
      </c>
      <c r="Q56" s="100"/>
      <c r="R56" s="102" t="s">
        <v>1309</v>
      </c>
      <c r="T56" s="105">
        <v>7957</v>
      </c>
      <c r="U56" s="105">
        <v>11233</v>
      </c>
      <c r="V56" s="105">
        <v>34705</v>
      </c>
      <c r="W56" s="105">
        <v>48150</v>
      </c>
      <c r="X56" s="105">
        <v>0</v>
      </c>
      <c r="Y56" s="106">
        <f t="shared" si="0"/>
        <v>102045</v>
      </c>
      <c r="Z56" s="108">
        <f>T56*'BPU LOT 2 - 2023 ARENH'!F$24</f>
        <v>1262.9350400000001</v>
      </c>
      <c r="AA56" s="108">
        <f>U56*'BPU LOT 2 - 2023 ARENH'!F$25</f>
        <v>2641.8892700000001</v>
      </c>
      <c r="AB56" s="108">
        <f>V56*'BPU LOT 2 - 2023 ARENH'!F$26</f>
        <v>8441.2971500000003</v>
      </c>
      <c r="AC56" s="108">
        <f>W56*'BPU LOT 2 - 2023 ARENH'!F$27</f>
        <v>27145.5255</v>
      </c>
      <c r="AD56" s="108">
        <f>X56*'BPU LOT 2 - 2023 ARENH'!F$28</f>
        <v>0</v>
      </c>
      <c r="AE56" s="121">
        <f>'BPU LOT 2 - 2023 ARENH'!J$24</f>
        <v>0</v>
      </c>
      <c r="AF56" s="108">
        <f t="shared" si="3"/>
        <v>39491.646959999998</v>
      </c>
      <c r="AG56" s="95">
        <f>'BPU LOT 2 - 2023 ARENH'!G$24</f>
        <v>69.55</v>
      </c>
      <c r="AH56" s="95">
        <f t="shared" si="1"/>
        <v>23.899899999999999</v>
      </c>
      <c r="AI56" s="95">
        <f t="shared" si="2"/>
        <v>0.98</v>
      </c>
      <c r="AJ56" s="108">
        <f>'BPU LOT 2 - 2023 ARENH'!H$24</f>
        <v>-0.24199999999999999</v>
      </c>
      <c r="AK56" s="108">
        <f>'BPU LOT 2 - 2023 ARENH'!H$25</f>
        <v>2.9000000000000001E-2</v>
      </c>
      <c r="AL56" s="108">
        <f>'BPU LOT 2 - 2023 ARENH'!H$26</f>
        <v>-0.14099999999999999</v>
      </c>
      <c r="AM56" s="108">
        <f>'BPU LOT 2 - 2023 ARENH'!H$27</f>
        <v>0.60899999999999999</v>
      </c>
      <c r="AN56" s="108">
        <f>'BPU LOT 2 - 2023 ARENH'!H$28</f>
        <v>0</v>
      </c>
      <c r="AO56" s="108">
        <f t="shared" si="4"/>
        <v>353.96083887990017</v>
      </c>
      <c r="AP56" s="108">
        <f>'BPU LOT 2 - 2023 ARENH'!K$24</f>
        <v>4.7400000000000003E-3</v>
      </c>
      <c r="AQ56" s="108">
        <f t="shared" si="5"/>
        <v>483.69330000000002</v>
      </c>
      <c r="AR56" s="110">
        <v>104.25</v>
      </c>
      <c r="AS56" s="110">
        <v>633.76822800000014</v>
      </c>
      <c r="AT56" s="110">
        <v>1382.3550000000002</v>
      </c>
      <c r="AU56" s="110">
        <v>0</v>
      </c>
      <c r="AV56" s="108">
        <f t="shared" si="6"/>
        <v>40329.3010988799</v>
      </c>
      <c r="AW56" s="108">
        <f t="shared" si="7"/>
        <v>42449.674326879904</v>
      </c>
    </row>
    <row r="57" spans="1:49" x14ac:dyDescent="0.35">
      <c r="A57" s="98" t="s">
        <v>113</v>
      </c>
      <c r="B57" s="100"/>
      <c r="C57" s="100" t="s">
        <v>483</v>
      </c>
      <c r="D57" s="100" t="s">
        <v>521</v>
      </c>
      <c r="E57" s="100" t="s">
        <v>599</v>
      </c>
      <c r="F57" s="98" t="s">
        <v>248</v>
      </c>
      <c r="G57" s="98" t="s">
        <v>183</v>
      </c>
      <c r="H57" s="98" t="s">
        <v>249</v>
      </c>
      <c r="I57" s="98" t="s">
        <v>229</v>
      </c>
      <c r="J57" s="98" t="s">
        <v>230</v>
      </c>
      <c r="K57" s="100" t="s">
        <v>1089</v>
      </c>
      <c r="L57" s="100" t="s">
        <v>890</v>
      </c>
      <c r="M57" s="100" t="s">
        <v>653</v>
      </c>
      <c r="N57" s="100" t="s">
        <v>272</v>
      </c>
      <c r="O57" s="100" t="s">
        <v>420</v>
      </c>
      <c r="P57" s="100" t="s">
        <v>17</v>
      </c>
      <c r="Q57" s="100"/>
      <c r="R57" s="102" t="s">
        <v>1310</v>
      </c>
      <c r="T57" s="105">
        <v>4455</v>
      </c>
      <c r="U57" s="105">
        <v>7694</v>
      </c>
      <c r="V57" s="105">
        <v>19431</v>
      </c>
      <c r="W57" s="105">
        <v>34030</v>
      </c>
      <c r="X57" s="105">
        <v>0</v>
      </c>
      <c r="Y57" s="106">
        <f t="shared" si="0"/>
        <v>65610</v>
      </c>
      <c r="Z57" s="108">
        <f>T57*'BPU LOT 2 - 2023 ARENH'!F$24</f>
        <v>707.09760000000006</v>
      </c>
      <c r="AA57" s="108">
        <f>U57*'BPU LOT 2 - 2023 ARENH'!F$25</f>
        <v>1809.55186</v>
      </c>
      <c r="AB57" s="108">
        <f>V57*'BPU LOT 2 - 2023 ARENH'!F$26</f>
        <v>4726.2021299999997</v>
      </c>
      <c r="AC57" s="108">
        <f>W57*'BPU LOT 2 - 2023 ARENH'!F$27</f>
        <v>19185.093099999998</v>
      </c>
      <c r="AD57" s="108">
        <f>X57*'BPU LOT 2 - 2023 ARENH'!F$28</f>
        <v>0</v>
      </c>
      <c r="AE57" s="121">
        <f>'BPU LOT 2 - 2023 ARENH'!J$24</f>
        <v>0</v>
      </c>
      <c r="AF57" s="108">
        <f t="shared" si="3"/>
        <v>26427.944689999997</v>
      </c>
      <c r="AG57" s="95">
        <f>'BPU LOT 2 - 2023 ARENH'!G$24</f>
        <v>69.55</v>
      </c>
      <c r="AH57" s="95">
        <f t="shared" si="1"/>
        <v>23.899899999999999</v>
      </c>
      <c r="AI57" s="95">
        <f t="shared" si="2"/>
        <v>0.98</v>
      </c>
      <c r="AJ57" s="108">
        <f>'BPU LOT 2 - 2023 ARENH'!H$24</f>
        <v>-0.24199999999999999</v>
      </c>
      <c r="AK57" s="108">
        <f>'BPU LOT 2 - 2023 ARENH'!H$25</f>
        <v>2.9000000000000001E-2</v>
      </c>
      <c r="AL57" s="108">
        <f>'BPU LOT 2 - 2023 ARENH'!H$26</f>
        <v>-0.14099999999999999</v>
      </c>
      <c r="AM57" s="108">
        <f>'BPU LOT 2 - 2023 ARENH'!H$27</f>
        <v>0.60899999999999999</v>
      </c>
      <c r="AN57" s="108">
        <f>'BPU LOT 2 - 2023 ARENH'!H$28</f>
        <v>0</v>
      </c>
      <c r="AO57" s="108">
        <f t="shared" si="4"/>
        <v>255.26796905957968</v>
      </c>
      <c r="AP57" s="108">
        <f>'BPU LOT 2 - 2023 ARENH'!K$24</f>
        <v>4.7400000000000003E-3</v>
      </c>
      <c r="AQ57" s="108">
        <f t="shared" si="5"/>
        <v>310.9914</v>
      </c>
      <c r="AR57" s="110">
        <v>66.638000000000005</v>
      </c>
      <c r="AS57" s="110">
        <v>397.60844400000002</v>
      </c>
      <c r="AT57" s="110">
        <v>831.64224000000013</v>
      </c>
      <c r="AU57" s="110">
        <v>0</v>
      </c>
      <c r="AV57" s="108">
        <f t="shared" si="6"/>
        <v>26994.204059059575</v>
      </c>
      <c r="AW57" s="108">
        <f t="shared" si="7"/>
        <v>28290.092743059577</v>
      </c>
    </row>
    <row r="58" spans="1:49" x14ac:dyDescent="0.35">
      <c r="A58" s="98" t="s">
        <v>113</v>
      </c>
      <c r="B58" s="100"/>
      <c r="C58" s="100"/>
      <c r="D58" s="100" t="s">
        <v>535</v>
      </c>
      <c r="E58" s="100" t="s">
        <v>599</v>
      </c>
      <c r="F58" s="98" t="s">
        <v>248</v>
      </c>
      <c r="G58" s="98" t="s">
        <v>183</v>
      </c>
      <c r="H58" s="98" t="s">
        <v>249</v>
      </c>
      <c r="I58" s="98" t="s">
        <v>229</v>
      </c>
      <c r="J58" s="98" t="s">
        <v>230</v>
      </c>
      <c r="K58" s="100" t="s">
        <v>1090</v>
      </c>
      <c r="L58" s="100" t="s">
        <v>891</v>
      </c>
      <c r="M58" s="100" t="s">
        <v>654</v>
      </c>
      <c r="N58" s="100" t="s">
        <v>384</v>
      </c>
      <c r="O58" s="100" t="s">
        <v>385</v>
      </c>
      <c r="P58" s="100" t="s">
        <v>17</v>
      </c>
      <c r="Q58" s="100"/>
      <c r="R58" s="102" t="s">
        <v>1292</v>
      </c>
      <c r="T58" s="105">
        <v>5879</v>
      </c>
      <c r="U58" s="105">
        <v>9126</v>
      </c>
      <c r="V58" s="105">
        <v>25238</v>
      </c>
      <c r="W58" s="105">
        <v>41712</v>
      </c>
      <c r="X58" s="105">
        <v>0</v>
      </c>
      <c r="Y58" s="106">
        <f t="shared" si="0"/>
        <v>81955</v>
      </c>
      <c r="Z58" s="108">
        <f>T58*'BPU LOT 2 - 2023 ARENH'!F$24</f>
        <v>933.11487999999997</v>
      </c>
      <c r="AA58" s="108">
        <f>U58*'BPU LOT 2 - 2023 ARENH'!F$25</f>
        <v>2146.3439400000002</v>
      </c>
      <c r="AB58" s="108">
        <f>V58*'BPU LOT 2 - 2023 ARENH'!F$26</f>
        <v>6138.6387400000003</v>
      </c>
      <c r="AC58" s="108">
        <f>W58*'BPU LOT 2 - 2023 ARENH'!F$27</f>
        <v>23515.97424</v>
      </c>
      <c r="AD58" s="108">
        <f>X58*'BPU LOT 2 - 2023 ARENH'!F$28</f>
        <v>0</v>
      </c>
      <c r="AE58" s="121">
        <f>'BPU LOT 2 - 2023 ARENH'!J$24</f>
        <v>0</v>
      </c>
      <c r="AF58" s="108">
        <f t="shared" si="3"/>
        <v>32734.071799999998</v>
      </c>
      <c r="AG58" s="95">
        <f>'BPU LOT 2 - 2023 ARENH'!G$24</f>
        <v>69.55</v>
      </c>
      <c r="AH58" s="95">
        <f t="shared" si="1"/>
        <v>23.899899999999999</v>
      </c>
      <c r="AI58" s="95">
        <f t="shared" si="2"/>
        <v>0.98</v>
      </c>
      <c r="AJ58" s="108">
        <f>'BPU LOT 2 - 2023 ARENH'!H$24</f>
        <v>-0.24199999999999999</v>
      </c>
      <c r="AK58" s="108">
        <f>'BPU LOT 2 - 2023 ARENH'!H$25</f>
        <v>2.9000000000000001E-2</v>
      </c>
      <c r="AL58" s="108">
        <f>'BPU LOT 2 - 2023 ARENH'!H$26</f>
        <v>-0.14099999999999999</v>
      </c>
      <c r="AM58" s="108">
        <f>'BPU LOT 2 - 2023 ARENH'!H$27</f>
        <v>0.60899999999999999</v>
      </c>
      <c r="AN58" s="108">
        <f>'BPU LOT 2 - 2023 ARENH'!H$28</f>
        <v>0</v>
      </c>
      <c r="AO58" s="108">
        <f t="shared" si="4"/>
        <v>311.32650770349517</v>
      </c>
      <c r="AP58" s="108">
        <f>'BPU LOT 2 - 2023 ARENH'!K$24</f>
        <v>4.7400000000000003E-3</v>
      </c>
      <c r="AQ58" s="108">
        <f t="shared" si="5"/>
        <v>388.4667</v>
      </c>
      <c r="AR58" s="110">
        <v>84.816000000000003</v>
      </c>
      <c r="AS58" s="110">
        <v>431.34555600000004</v>
      </c>
      <c r="AT58" s="110">
        <v>1058.50368</v>
      </c>
      <c r="AU58" s="110">
        <v>0</v>
      </c>
      <c r="AV58" s="108">
        <f t="shared" si="6"/>
        <v>33433.865007703491</v>
      </c>
      <c r="AW58" s="108">
        <f t="shared" si="7"/>
        <v>35008.530243703492</v>
      </c>
    </row>
    <row r="59" spans="1:49" x14ac:dyDescent="0.35">
      <c r="A59" s="98" t="s">
        <v>113</v>
      </c>
      <c r="B59" s="100"/>
      <c r="C59" s="100" t="s">
        <v>485</v>
      </c>
      <c r="D59" s="100" t="s">
        <v>513</v>
      </c>
      <c r="E59" s="100" t="s">
        <v>599</v>
      </c>
      <c r="F59" s="98" t="s">
        <v>248</v>
      </c>
      <c r="G59" s="98" t="s">
        <v>183</v>
      </c>
      <c r="H59" s="98" t="s">
        <v>249</v>
      </c>
      <c r="I59" s="98" t="s">
        <v>229</v>
      </c>
      <c r="J59" s="98" t="s">
        <v>230</v>
      </c>
      <c r="K59" s="100" t="s">
        <v>1091</v>
      </c>
      <c r="L59" s="100" t="s">
        <v>892</v>
      </c>
      <c r="M59" s="100" t="s">
        <v>610</v>
      </c>
      <c r="N59" s="100" t="s">
        <v>355</v>
      </c>
      <c r="O59" s="100" t="s">
        <v>611</v>
      </c>
      <c r="P59" s="100" t="s">
        <v>17</v>
      </c>
      <c r="Q59" s="100"/>
      <c r="R59" s="102" t="s">
        <v>1289</v>
      </c>
      <c r="T59" s="105">
        <v>983</v>
      </c>
      <c r="U59" s="105">
        <v>3843</v>
      </c>
      <c r="V59" s="105">
        <v>1455</v>
      </c>
      <c r="W59" s="105">
        <v>7011</v>
      </c>
      <c r="X59" s="105">
        <v>0</v>
      </c>
      <c r="Y59" s="106">
        <f t="shared" si="0"/>
        <v>13292</v>
      </c>
      <c r="Z59" s="108">
        <f>T59*'BPU LOT 2 - 2023 ARENH'!F$24</f>
        <v>156.02176</v>
      </c>
      <c r="AA59" s="108">
        <f>U59*'BPU LOT 2 - 2023 ARENH'!F$25</f>
        <v>903.83517000000006</v>
      </c>
      <c r="AB59" s="108">
        <f>V59*'BPU LOT 2 - 2023 ARENH'!F$26</f>
        <v>353.89965000000001</v>
      </c>
      <c r="AC59" s="108">
        <f>W59*'BPU LOT 2 - 2023 ARENH'!F$27</f>
        <v>3952.5914699999998</v>
      </c>
      <c r="AD59" s="108">
        <f>X59*'BPU LOT 2 - 2023 ARENH'!F$28</f>
        <v>0</v>
      </c>
      <c r="AE59" s="121">
        <f>'BPU LOT 2 - 2023 ARENH'!J$24</f>
        <v>0</v>
      </c>
      <c r="AF59" s="108">
        <f t="shared" si="3"/>
        <v>5366.3480500000005</v>
      </c>
      <c r="AG59" s="95">
        <f>'BPU LOT 2 - 2023 ARENH'!G$24</f>
        <v>69.55</v>
      </c>
      <c r="AH59" s="95">
        <f t="shared" si="1"/>
        <v>23.899899999999999</v>
      </c>
      <c r="AI59" s="95">
        <f t="shared" si="2"/>
        <v>0.98</v>
      </c>
      <c r="AJ59" s="108">
        <f>'BPU LOT 2 - 2023 ARENH'!H$24</f>
        <v>-0.24199999999999999</v>
      </c>
      <c r="AK59" s="108">
        <f>'BPU LOT 2 - 2023 ARENH'!H$25</f>
        <v>2.9000000000000001E-2</v>
      </c>
      <c r="AL59" s="108">
        <f>'BPU LOT 2 - 2023 ARENH'!H$26</f>
        <v>-0.14099999999999999</v>
      </c>
      <c r="AM59" s="108">
        <f>'BPU LOT 2 - 2023 ARENH'!H$27</f>
        <v>0.60899999999999999</v>
      </c>
      <c r="AN59" s="108">
        <f>'BPU LOT 2 - 2023 ARENH'!H$28</f>
        <v>0</v>
      </c>
      <c r="AO59" s="108">
        <f t="shared" si="4"/>
        <v>54.940341154928724</v>
      </c>
      <c r="AP59" s="108">
        <f>'BPU LOT 2 - 2023 ARENH'!K$24</f>
        <v>4.7400000000000003E-3</v>
      </c>
      <c r="AQ59" s="108">
        <f t="shared" si="5"/>
        <v>63.004080000000002</v>
      </c>
      <c r="AR59" s="110">
        <v>12.656499999999999</v>
      </c>
      <c r="AS59" s="110">
        <v>212.054328</v>
      </c>
      <c r="AT59" s="110">
        <v>167.82518999999999</v>
      </c>
      <c r="AU59" s="110">
        <v>0</v>
      </c>
      <c r="AV59" s="108">
        <f t="shared" si="6"/>
        <v>5484.2924711549294</v>
      </c>
      <c r="AW59" s="108">
        <f t="shared" si="7"/>
        <v>5876.8284891549292</v>
      </c>
    </row>
    <row r="60" spans="1:49" x14ac:dyDescent="0.35">
      <c r="A60" s="98" t="s">
        <v>113</v>
      </c>
      <c r="B60" s="100"/>
      <c r="C60" s="100" t="s">
        <v>483</v>
      </c>
      <c r="D60" s="100" t="s">
        <v>513</v>
      </c>
      <c r="E60" s="100" t="s">
        <v>599</v>
      </c>
      <c r="F60" s="98" t="s">
        <v>248</v>
      </c>
      <c r="G60" s="98" t="s">
        <v>183</v>
      </c>
      <c r="H60" s="98" t="s">
        <v>249</v>
      </c>
      <c r="I60" s="98" t="s">
        <v>229</v>
      </c>
      <c r="J60" s="98" t="s">
        <v>230</v>
      </c>
      <c r="K60" s="100" t="s">
        <v>1092</v>
      </c>
      <c r="L60" s="100" t="s">
        <v>893</v>
      </c>
      <c r="M60" s="100" t="s">
        <v>655</v>
      </c>
      <c r="N60" s="100" t="s">
        <v>355</v>
      </c>
      <c r="O60" s="100" t="s">
        <v>611</v>
      </c>
      <c r="P60" s="100" t="s">
        <v>17</v>
      </c>
      <c r="Q60" s="100"/>
      <c r="R60" s="102" t="s">
        <v>1295</v>
      </c>
      <c r="T60" s="105">
        <v>3835</v>
      </c>
      <c r="U60" s="105">
        <v>5960</v>
      </c>
      <c r="V60" s="105">
        <v>14309</v>
      </c>
      <c r="W60" s="105">
        <v>24378</v>
      </c>
      <c r="X60" s="105">
        <v>0</v>
      </c>
      <c r="Y60" s="106">
        <f t="shared" si="0"/>
        <v>48482</v>
      </c>
      <c r="Z60" s="108">
        <f>T60*'BPU LOT 2 - 2023 ARENH'!F$24</f>
        <v>608.69119999999998</v>
      </c>
      <c r="AA60" s="108">
        <f>U60*'BPU LOT 2 - 2023 ARENH'!F$25</f>
        <v>1401.7324000000001</v>
      </c>
      <c r="AB60" s="108">
        <f>V60*'BPU LOT 2 - 2023 ARENH'!F$26</f>
        <v>3480.3780700000002</v>
      </c>
      <c r="AC60" s="108">
        <f>W60*'BPU LOT 2 - 2023 ARENH'!F$27</f>
        <v>13743.585059999999</v>
      </c>
      <c r="AD60" s="108">
        <f>X60*'BPU LOT 2 - 2023 ARENH'!F$28</f>
        <v>0</v>
      </c>
      <c r="AE60" s="121">
        <f>'BPU LOT 2 - 2023 ARENH'!J$24</f>
        <v>0</v>
      </c>
      <c r="AF60" s="108">
        <f t="shared" si="3"/>
        <v>19234.386729999998</v>
      </c>
      <c r="AG60" s="95">
        <f>'BPU LOT 2 - 2023 ARENH'!G$24</f>
        <v>69.55</v>
      </c>
      <c r="AH60" s="95">
        <f t="shared" si="1"/>
        <v>23.899899999999999</v>
      </c>
      <c r="AI60" s="95">
        <f t="shared" si="2"/>
        <v>0.98</v>
      </c>
      <c r="AJ60" s="108">
        <f>'BPU LOT 2 - 2023 ARENH'!H$24</f>
        <v>-0.24199999999999999</v>
      </c>
      <c r="AK60" s="108">
        <f>'BPU LOT 2 - 2023 ARENH'!H$25</f>
        <v>2.9000000000000001E-2</v>
      </c>
      <c r="AL60" s="108">
        <f>'BPU LOT 2 - 2023 ARENH'!H$26</f>
        <v>-0.14099999999999999</v>
      </c>
      <c r="AM60" s="108">
        <f>'BPU LOT 2 - 2023 ARENH'!H$27</f>
        <v>0.60899999999999999</v>
      </c>
      <c r="AN60" s="108">
        <f>'BPU LOT 2 - 2023 ARENH'!H$28</f>
        <v>0</v>
      </c>
      <c r="AO60" s="108">
        <f t="shared" si="4"/>
        <v>182.04572528355874</v>
      </c>
      <c r="AP60" s="108">
        <f>'BPU LOT 2 - 2023 ARENH'!K$24</f>
        <v>4.7400000000000003E-3</v>
      </c>
      <c r="AQ60" s="108">
        <f t="shared" si="5"/>
        <v>229.80468000000002</v>
      </c>
      <c r="AR60" s="110">
        <v>52.801499999999997</v>
      </c>
      <c r="AS60" s="110">
        <v>363.871332</v>
      </c>
      <c r="AT60" s="110">
        <v>700.14788999999985</v>
      </c>
      <c r="AU60" s="110">
        <v>0</v>
      </c>
      <c r="AV60" s="108">
        <f t="shared" si="6"/>
        <v>19646.237135283558</v>
      </c>
      <c r="AW60" s="108">
        <f t="shared" si="7"/>
        <v>20763.057857283558</v>
      </c>
    </row>
    <row r="61" spans="1:49" x14ac:dyDescent="0.35">
      <c r="A61" s="98" t="s">
        <v>113</v>
      </c>
      <c r="B61" s="100"/>
      <c r="C61" s="100" t="s">
        <v>483</v>
      </c>
      <c r="D61" s="100" t="s">
        <v>355</v>
      </c>
      <c r="E61" s="100" t="s">
        <v>599</v>
      </c>
      <c r="F61" s="98" t="s">
        <v>248</v>
      </c>
      <c r="G61" s="98" t="s">
        <v>183</v>
      </c>
      <c r="H61" s="98" t="s">
        <v>249</v>
      </c>
      <c r="I61" s="98" t="s">
        <v>229</v>
      </c>
      <c r="J61" s="98" t="s">
        <v>230</v>
      </c>
      <c r="K61" s="100" t="s">
        <v>1093</v>
      </c>
      <c r="L61" s="100" t="s">
        <v>894</v>
      </c>
      <c r="M61" s="100" t="s">
        <v>656</v>
      </c>
      <c r="N61" s="100" t="s">
        <v>657</v>
      </c>
      <c r="O61" s="100" t="s">
        <v>658</v>
      </c>
      <c r="P61" s="100" t="s">
        <v>17</v>
      </c>
      <c r="Q61" s="100"/>
      <c r="R61" s="102" t="s">
        <v>1310</v>
      </c>
      <c r="T61" s="105">
        <v>5494</v>
      </c>
      <c r="U61" s="105">
        <v>9256</v>
      </c>
      <c r="V61" s="105">
        <v>20645</v>
      </c>
      <c r="W61" s="105">
        <v>35857</v>
      </c>
      <c r="X61" s="105">
        <v>0</v>
      </c>
      <c r="Y61" s="106">
        <f t="shared" si="0"/>
        <v>71252</v>
      </c>
      <c r="Z61" s="108">
        <f>T61*'BPU LOT 2 - 2023 ARENH'!F$24</f>
        <v>872.00768000000005</v>
      </c>
      <c r="AA61" s="108">
        <f>U61*'BPU LOT 2 - 2023 ARENH'!F$25</f>
        <v>2176.9186399999999</v>
      </c>
      <c r="AB61" s="108">
        <f>V61*'BPU LOT 2 - 2023 ARENH'!F$26</f>
        <v>5021.4833500000004</v>
      </c>
      <c r="AC61" s="108">
        <f>W61*'BPU LOT 2 - 2023 ARENH'!F$27</f>
        <v>20215.100890000002</v>
      </c>
      <c r="AD61" s="108">
        <f>X61*'BPU LOT 2 - 2023 ARENH'!F$28</f>
        <v>0</v>
      </c>
      <c r="AE61" s="121">
        <f>'BPU LOT 2 - 2023 ARENH'!J$24</f>
        <v>0</v>
      </c>
      <c r="AF61" s="108">
        <f t="shared" si="3"/>
        <v>28285.510560000002</v>
      </c>
      <c r="AG61" s="95">
        <f>'BPU LOT 2 - 2023 ARENH'!G$24</f>
        <v>69.55</v>
      </c>
      <c r="AH61" s="95">
        <f t="shared" si="1"/>
        <v>23.899899999999999</v>
      </c>
      <c r="AI61" s="95">
        <f t="shared" si="2"/>
        <v>0.98</v>
      </c>
      <c r="AJ61" s="108">
        <f>'BPU LOT 2 - 2023 ARENH'!H$24</f>
        <v>-0.24199999999999999</v>
      </c>
      <c r="AK61" s="108">
        <f>'BPU LOT 2 - 2023 ARENH'!H$25</f>
        <v>2.9000000000000001E-2</v>
      </c>
      <c r="AL61" s="108">
        <f>'BPU LOT 2 - 2023 ARENH'!H$26</f>
        <v>-0.14099999999999999</v>
      </c>
      <c r="AM61" s="108">
        <f>'BPU LOT 2 - 2023 ARENH'!H$27</f>
        <v>0.60899999999999999</v>
      </c>
      <c r="AN61" s="108">
        <f>'BPU LOT 2 - 2023 ARENH'!H$28</f>
        <v>0</v>
      </c>
      <c r="AO61" s="108">
        <f t="shared" si="4"/>
        <v>268.29957546535752</v>
      </c>
      <c r="AP61" s="108">
        <f>'BPU LOT 2 - 2023 ARENH'!K$24</f>
        <v>4.7400000000000003E-3</v>
      </c>
      <c r="AQ61" s="108">
        <f t="shared" si="5"/>
        <v>337.73448000000002</v>
      </c>
      <c r="AR61" s="110">
        <v>75.766000000000005</v>
      </c>
      <c r="AS61" s="110">
        <v>397.60844400000002</v>
      </c>
      <c r="AT61" s="110">
        <v>945.55967999999996</v>
      </c>
      <c r="AU61" s="110">
        <v>0</v>
      </c>
      <c r="AV61" s="108">
        <f t="shared" si="6"/>
        <v>28891.544615465362</v>
      </c>
      <c r="AW61" s="108">
        <f t="shared" si="7"/>
        <v>30310.478739465361</v>
      </c>
    </row>
    <row r="62" spans="1:49" x14ac:dyDescent="0.35">
      <c r="A62" s="98" t="s">
        <v>113</v>
      </c>
      <c r="B62" s="100"/>
      <c r="C62" s="100" t="s">
        <v>483</v>
      </c>
      <c r="D62" s="100" t="s">
        <v>507</v>
      </c>
      <c r="E62" s="100" t="s">
        <v>599</v>
      </c>
      <c r="F62" s="98" t="s">
        <v>248</v>
      </c>
      <c r="G62" s="98" t="s">
        <v>183</v>
      </c>
      <c r="H62" s="98" t="s">
        <v>249</v>
      </c>
      <c r="I62" s="98" t="s">
        <v>229</v>
      </c>
      <c r="J62" s="98" t="s">
        <v>230</v>
      </c>
      <c r="K62" s="100" t="s">
        <v>1094</v>
      </c>
      <c r="L62" s="100" t="s">
        <v>895</v>
      </c>
      <c r="M62" s="100" t="s">
        <v>659</v>
      </c>
      <c r="N62" s="100" t="s">
        <v>197</v>
      </c>
      <c r="O62" s="100" t="s">
        <v>435</v>
      </c>
      <c r="P62" s="100" t="s">
        <v>17</v>
      </c>
      <c r="Q62" s="100"/>
      <c r="R62" s="102" t="s">
        <v>1307</v>
      </c>
      <c r="T62" s="105">
        <v>7662</v>
      </c>
      <c r="U62" s="105">
        <v>15145</v>
      </c>
      <c r="V62" s="105">
        <v>28308</v>
      </c>
      <c r="W62" s="105">
        <v>50410</v>
      </c>
      <c r="X62" s="105">
        <v>0</v>
      </c>
      <c r="Y62" s="106">
        <f t="shared" si="0"/>
        <v>101525</v>
      </c>
      <c r="Z62" s="108">
        <f>T62*'BPU LOT 2 - 2023 ARENH'!F$24</f>
        <v>1216.1126400000001</v>
      </c>
      <c r="AA62" s="108">
        <f>U62*'BPU LOT 2 - 2023 ARENH'!F$25</f>
        <v>3561.95255</v>
      </c>
      <c r="AB62" s="108">
        <f>V62*'BPU LOT 2 - 2023 ARENH'!F$26</f>
        <v>6885.35484</v>
      </c>
      <c r="AC62" s="108">
        <f>W62*'BPU LOT 2 - 2023 ARENH'!F$27</f>
        <v>28419.645700000001</v>
      </c>
      <c r="AD62" s="108">
        <f>X62*'BPU LOT 2 - 2023 ARENH'!F$28</f>
        <v>0</v>
      </c>
      <c r="AE62" s="121">
        <f>'BPU LOT 2 - 2023 ARENH'!J$24</f>
        <v>0</v>
      </c>
      <c r="AF62" s="108">
        <f t="shared" si="3"/>
        <v>40083.065730000002</v>
      </c>
      <c r="AG62" s="95">
        <f>'BPU LOT 2 - 2023 ARENH'!G$24</f>
        <v>69.55</v>
      </c>
      <c r="AH62" s="95">
        <f t="shared" si="1"/>
        <v>23.899899999999999</v>
      </c>
      <c r="AI62" s="95">
        <f t="shared" si="2"/>
        <v>0.98</v>
      </c>
      <c r="AJ62" s="108">
        <f>'BPU LOT 2 - 2023 ARENH'!H$24</f>
        <v>-0.24199999999999999</v>
      </c>
      <c r="AK62" s="108">
        <f>'BPU LOT 2 - 2023 ARENH'!H$25</f>
        <v>2.9000000000000001E-2</v>
      </c>
      <c r="AL62" s="108">
        <f>'BPU LOT 2 - 2023 ARENH'!H$26</f>
        <v>-0.14099999999999999</v>
      </c>
      <c r="AM62" s="108">
        <f>'BPU LOT 2 - 2023 ARENH'!H$27</f>
        <v>0.60899999999999999</v>
      </c>
      <c r="AN62" s="108">
        <f>'BPU LOT 2 - 2023 ARENH'!H$28</f>
        <v>0</v>
      </c>
      <c r="AO62" s="108">
        <f t="shared" si="4"/>
        <v>378.16362529916512</v>
      </c>
      <c r="AP62" s="108">
        <f>'BPU LOT 2 - 2023 ARENH'!K$24</f>
        <v>4.7400000000000003E-3</v>
      </c>
      <c r="AQ62" s="108">
        <f t="shared" si="5"/>
        <v>481.22850000000005</v>
      </c>
      <c r="AR62" s="110">
        <v>104.17700000000001</v>
      </c>
      <c r="AS62" s="110">
        <v>498.81977999999998</v>
      </c>
      <c r="AT62" s="110">
        <v>650.06448000000012</v>
      </c>
      <c r="AU62" s="110">
        <v>0</v>
      </c>
      <c r="AV62" s="108">
        <f t="shared" si="6"/>
        <v>40942.457855299166</v>
      </c>
      <c r="AW62" s="108">
        <f t="shared" si="7"/>
        <v>42195.519115299168</v>
      </c>
    </row>
    <row r="63" spans="1:49" x14ac:dyDescent="0.35">
      <c r="A63" s="98" t="s">
        <v>113</v>
      </c>
      <c r="B63" s="100"/>
      <c r="C63" s="100" t="s">
        <v>483</v>
      </c>
      <c r="D63" s="100" t="s">
        <v>506</v>
      </c>
      <c r="E63" s="100" t="s">
        <v>599</v>
      </c>
      <c r="F63" s="98" t="s">
        <v>248</v>
      </c>
      <c r="G63" s="98" t="s">
        <v>183</v>
      </c>
      <c r="H63" s="98" t="s">
        <v>249</v>
      </c>
      <c r="I63" s="98" t="s">
        <v>229</v>
      </c>
      <c r="J63" s="98" t="s">
        <v>230</v>
      </c>
      <c r="K63" s="100" t="s">
        <v>1095</v>
      </c>
      <c r="L63" s="100" t="s">
        <v>896</v>
      </c>
      <c r="M63" s="100" t="s">
        <v>660</v>
      </c>
      <c r="N63" s="100" t="s">
        <v>194</v>
      </c>
      <c r="O63" s="100" t="s">
        <v>192</v>
      </c>
      <c r="P63" s="100" t="s">
        <v>17</v>
      </c>
      <c r="Q63" s="100"/>
      <c r="R63" s="102" t="s">
        <v>1304</v>
      </c>
      <c r="T63" s="105">
        <v>5967</v>
      </c>
      <c r="U63" s="105">
        <v>8653</v>
      </c>
      <c r="V63" s="105">
        <v>26831</v>
      </c>
      <c r="W63" s="105">
        <v>41352</v>
      </c>
      <c r="X63" s="105">
        <v>0</v>
      </c>
      <c r="Y63" s="106">
        <f t="shared" si="0"/>
        <v>82803</v>
      </c>
      <c r="Z63" s="108">
        <f>T63*'BPU LOT 2 - 2023 ARENH'!F$24</f>
        <v>947.08223999999996</v>
      </c>
      <c r="AA63" s="108">
        <f>U63*'BPU LOT 2 - 2023 ARENH'!F$25</f>
        <v>2035.09907</v>
      </c>
      <c r="AB63" s="108">
        <f>V63*'BPU LOT 2 - 2023 ARENH'!F$26</f>
        <v>6526.1041299999997</v>
      </c>
      <c r="AC63" s="108">
        <f>W63*'BPU LOT 2 - 2023 ARENH'!F$27</f>
        <v>23313.017039999999</v>
      </c>
      <c r="AD63" s="108">
        <f>X63*'BPU LOT 2 - 2023 ARENH'!F$28</f>
        <v>0</v>
      </c>
      <c r="AE63" s="121">
        <f>'BPU LOT 2 - 2023 ARENH'!J$24</f>
        <v>0</v>
      </c>
      <c r="AF63" s="108">
        <f t="shared" si="3"/>
        <v>32821.302479999998</v>
      </c>
      <c r="AG63" s="95">
        <f>'BPU LOT 2 - 2023 ARENH'!G$24</f>
        <v>69.55</v>
      </c>
      <c r="AH63" s="95">
        <f t="shared" si="1"/>
        <v>23.899899999999999</v>
      </c>
      <c r="AI63" s="95">
        <f t="shared" si="2"/>
        <v>0.98</v>
      </c>
      <c r="AJ63" s="108">
        <f>'BPU LOT 2 - 2023 ARENH'!H$24</f>
        <v>-0.24199999999999999</v>
      </c>
      <c r="AK63" s="108">
        <f>'BPU LOT 2 - 2023 ARENH'!H$25</f>
        <v>2.9000000000000001E-2</v>
      </c>
      <c r="AL63" s="108">
        <f>'BPU LOT 2 - 2023 ARENH'!H$26</f>
        <v>-0.14099999999999999</v>
      </c>
      <c r="AM63" s="108">
        <f>'BPU LOT 2 - 2023 ARENH'!H$27</f>
        <v>0.60899999999999999</v>
      </c>
      <c r="AN63" s="108">
        <f>'BPU LOT 2 - 2023 ARENH'!H$28</f>
        <v>0</v>
      </c>
      <c r="AO63" s="108">
        <f t="shared" si="4"/>
        <v>306.99720902605827</v>
      </c>
      <c r="AP63" s="108">
        <f>'BPU LOT 2 - 2023 ARENH'!K$24</f>
        <v>4.7400000000000003E-3</v>
      </c>
      <c r="AQ63" s="108">
        <f t="shared" si="5"/>
        <v>392.48622</v>
      </c>
      <c r="AR63" s="110">
        <v>90.979499999999987</v>
      </c>
      <c r="AS63" s="110">
        <v>465.08266800000001</v>
      </c>
      <c r="AT63" s="110">
        <v>1135.42416</v>
      </c>
      <c r="AU63" s="110">
        <v>0</v>
      </c>
      <c r="AV63" s="108">
        <f t="shared" si="6"/>
        <v>33520.785909026054</v>
      </c>
      <c r="AW63" s="108">
        <f t="shared" si="7"/>
        <v>35212.27223702606</v>
      </c>
    </row>
    <row r="64" spans="1:49" x14ac:dyDescent="0.35">
      <c r="A64" s="98" t="s">
        <v>113</v>
      </c>
      <c r="B64" s="100"/>
      <c r="C64" s="100" t="s">
        <v>483</v>
      </c>
      <c r="D64" s="100" t="s">
        <v>536</v>
      </c>
      <c r="E64" s="100" t="s">
        <v>599</v>
      </c>
      <c r="F64" s="98" t="s">
        <v>248</v>
      </c>
      <c r="G64" s="98" t="s">
        <v>183</v>
      </c>
      <c r="H64" s="98" t="s">
        <v>249</v>
      </c>
      <c r="I64" s="98" t="s">
        <v>229</v>
      </c>
      <c r="J64" s="98" t="s">
        <v>230</v>
      </c>
      <c r="K64" s="100" t="s">
        <v>1096</v>
      </c>
      <c r="L64" s="100" t="s">
        <v>897</v>
      </c>
      <c r="M64" s="100" t="s">
        <v>661</v>
      </c>
      <c r="N64" s="100" t="s">
        <v>297</v>
      </c>
      <c r="O64" s="100" t="s">
        <v>295</v>
      </c>
      <c r="P64" s="100" t="s">
        <v>21</v>
      </c>
      <c r="Q64" s="100"/>
      <c r="R64" s="102" t="s">
        <v>1302</v>
      </c>
      <c r="T64" s="105">
        <v>5999</v>
      </c>
      <c r="U64" s="105">
        <v>9354</v>
      </c>
      <c r="V64" s="105">
        <v>15400</v>
      </c>
      <c r="W64" s="105">
        <v>21809</v>
      </c>
      <c r="X64" s="105">
        <v>3835</v>
      </c>
      <c r="Y64" s="106">
        <f t="shared" si="0"/>
        <v>56397</v>
      </c>
      <c r="Z64" s="107">
        <f>T64*'BPU LOT 2 - 2023 ARENH'!F$36</f>
        <v>867.9953099999999</v>
      </c>
      <c r="AA64" s="107">
        <f>U64*'BPU LOT 2 - 2023 ARENH'!F$37</f>
        <v>2113.2556799999998</v>
      </c>
      <c r="AB64" s="107">
        <f>V64*'BPU LOT 2 - 2023 ARENH'!F$38</f>
        <v>3870.1739999999995</v>
      </c>
      <c r="AC64" s="107">
        <f>W64*'BPU LOT 2 - 2023 ARENH'!F$39</f>
        <v>12109.447250000001</v>
      </c>
      <c r="AD64" s="107">
        <f>X64*'BPU LOT 2 - 2023 ARENH'!F$40</f>
        <v>3158.0841500000001</v>
      </c>
      <c r="AE64" s="121">
        <f>'BPU LOT 2 - 2023 ARENH'!J$24</f>
        <v>0</v>
      </c>
      <c r="AF64" s="108">
        <f t="shared" si="3"/>
        <v>22118.956389999999</v>
      </c>
      <c r="AG64" s="95">
        <f>'BPU LOT 2 - 2023 ARENH'!G$24</f>
        <v>69.55</v>
      </c>
      <c r="AH64" s="95">
        <f t="shared" si="1"/>
        <v>23.899899999999999</v>
      </c>
      <c r="AI64" s="95">
        <f t="shared" si="2"/>
        <v>0.98</v>
      </c>
      <c r="AJ64" s="107">
        <f>'BPU LOT 2 - 2023 ARENH'!H$36</f>
        <v>-0.26600000000000001</v>
      </c>
      <c r="AK64" s="107">
        <f>'BPU LOT 2 - 2023 ARENH'!H$37</f>
        <v>0</v>
      </c>
      <c r="AL64" s="107">
        <f>'BPU LOT 2 - 2023 ARENH'!H$38</f>
        <v>-0.124</v>
      </c>
      <c r="AM64" s="107">
        <f>'BPU LOT 2 - 2023 ARENH'!H$39</f>
        <v>0.46300000000000002</v>
      </c>
      <c r="AN64" s="107">
        <f>'BPU LOT 2 - 2023 ARENH'!H$40</f>
        <v>1.4830000000000001</v>
      </c>
      <c r="AO64" s="108">
        <f t="shared" si="4"/>
        <v>224.3660006662511</v>
      </c>
      <c r="AP64" s="108">
        <f>'BPU LOT 2 - 2023 ARENH'!K$24</f>
        <v>4.7400000000000003E-3</v>
      </c>
      <c r="AQ64" s="108">
        <f t="shared" si="5"/>
        <v>267.32177999999999</v>
      </c>
      <c r="AR64" s="110">
        <v>60.496999999999993</v>
      </c>
      <c r="AS64" s="110">
        <v>283.00664999999998</v>
      </c>
      <c r="AT64" s="110">
        <v>802.19021999999995</v>
      </c>
      <c r="AU64" s="110">
        <v>0</v>
      </c>
      <c r="AV64" s="108">
        <f t="shared" si="6"/>
        <v>22610.644170666252</v>
      </c>
      <c r="AW64" s="108">
        <f t="shared" si="7"/>
        <v>23756.338040666251</v>
      </c>
    </row>
    <row r="65" spans="1:49" x14ac:dyDescent="0.35">
      <c r="A65" s="98" t="s">
        <v>113</v>
      </c>
      <c r="B65" s="100"/>
      <c r="C65" s="100" t="s">
        <v>483</v>
      </c>
      <c r="D65" s="100" t="s">
        <v>537</v>
      </c>
      <c r="E65" s="100" t="s">
        <v>599</v>
      </c>
      <c r="F65" s="98" t="s">
        <v>248</v>
      </c>
      <c r="G65" s="98" t="s">
        <v>183</v>
      </c>
      <c r="H65" s="98" t="s">
        <v>249</v>
      </c>
      <c r="I65" s="98" t="s">
        <v>229</v>
      </c>
      <c r="J65" s="98" t="s">
        <v>230</v>
      </c>
      <c r="K65" s="100" t="s">
        <v>1097</v>
      </c>
      <c r="L65" s="100" t="s">
        <v>898</v>
      </c>
      <c r="M65" s="100" t="s">
        <v>662</v>
      </c>
      <c r="N65" s="100" t="s">
        <v>216</v>
      </c>
      <c r="O65" s="100" t="s">
        <v>663</v>
      </c>
      <c r="P65" s="100" t="s">
        <v>17</v>
      </c>
      <c r="Q65" s="100"/>
      <c r="R65" s="102" t="s">
        <v>1311</v>
      </c>
      <c r="T65" s="105">
        <v>4667</v>
      </c>
      <c r="U65" s="105">
        <v>11382</v>
      </c>
      <c r="V65" s="105">
        <v>20508</v>
      </c>
      <c r="W65" s="105">
        <v>41913</v>
      </c>
      <c r="X65" s="105">
        <v>0</v>
      </c>
      <c r="Y65" s="106">
        <f t="shared" si="0"/>
        <v>78470</v>
      </c>
      <c r="Z65" s="108">
        <f>T65*'BPU LOT 2 - 2023 ARENH'!F$24</f>
        <v>740.74623999999994</v>
      </c>
      <c r="AA65" s="108">
        <f>U65*'BPU LOT 2 - 2023 ARENH'!F$25</f>
        <v>2676.9325800000001</v>
      </c>
      <c r="AB65" s="108">
        <f>V65*'BPU LOT 2 - 2023 ARENH'!F$26</f>
        <v>4988.1608400000005</v>
      </c>
      <c r="AC65" s="108">
        <f>W65*'BPU LOT 2 - 2023 ARENH'!F$27</f>
        <v>23629.292010000001</v>
      </c>
      <c r="AD65" s="108">
        <f>X65*'BPU LOT 2 - 2023 ARENH'!F$28</f>
        <v>0</v>
      </c>
      <c r="AE65" s="121">
        <f>'BPU LOT 2 - 2023 ARENH'!J$24</f>
        <v>0</v>
      </c>
      <c r="AF65" s="108">
        <f t="shared" si="3"/>
        <v>32035.131670000002</v>
      </c>
      <c r="AG65" s="95">
        <f>'BPU LOT 2 - 2023 ARENH'!G$24</f>
        <v>69.55</v>
      </c>
      <c r="AH65" s="95">
        <f t="shared" si="1"/>
        <v>23.899899999999999</v>
      </c>
      <c r="AI65" s="95">
        <f t="shared" si="2"/>
        <v>0.98</v>
      </c>
      <c r="AJ65" s="108">
        <f>'BPU LOT 2 - 2023 ARENH'!H$24</f>
        <v>-0.24199999999999999</v>
      </c>
      <c r="AK65" s="108">
        <f>'BPU LOT 2 - 2023 ARENH'!H$25</f>
        <v>2.9000000000000001E-2</v>
      </c>
      <c r="AL65" s="108">
        <f>'BPU LOT 2 - 2023 ARENH'!H$26</f>
        <v>-0.14099999999999999</v>
      </c>
      <c r="AM65" s="108">
        <f>'BPU LOT 2 - 2023 ARENH'!H$27</f>
        <v>0.60899999999999999</v>
      </c>
      <c r="AN65" s="108">
        <f>'BPU LOT 2 - 2023 ARENH'!H$28</f>
        <v>0</v>
      </c>
      <c r="AO65" s="108">
        <f t="shared" si="4"/>
        <v>318.19306425525076</v>
      </c>
      <c r="AP65" s="108">
        <f>'BPU LOT 2 - 2023 ARENH'!K$24</f>
        <v>4.7400000000000003E-3</v>
      </c>
      <c r="AQ65" s="108">
        <f t="shared" si="5"/>
        <v>371.94780000000003</v>
      </c>
      <c r="AR65" s="110">
        <v>82.119</v>
      </c>
      <c r="AS65" s="110">
        <v>313.26566400000002</v>
      </c>
      <c r="AT65" s="110">
        <v>1088.8979400000001</v>
      </c>
      <c r="AU65" s="110">
        <v>0</v>
      </c>
      <c r="AV65" s="108">
        <f t="shared" si="6"/>
        <v>32725.272534255255</v>
      </c>
      <c r="AW65" s="108">
        <f t="shared" si="7"/>
        <v>34209.555138255258</v>
      </c>
    </row>
    <row r="66" spans="1:49" x14ac:dyDescent="0.35">
      <c r="A66" s="98" t="s">
        <v>113</v>
      </c>
      <c r="B66" s="100"/>
      <c r="C66" s="100" t="s">
        <v>483</v>
      </c>
      <c r="D66" s="100" t="s">
        <v>506</v>
      </c>
      <c r="E66" s="100" t="s">
        <v>599</v>
      </c>
      <c r="F66" s="98" t="s">
        <v>248</v>
      </c>
      <c r="G66" s="98" t="s">
        <v>183</v>
      </c>
      <c r="H66" s="98" t="s">
        <v>249</v>
      </c>
      <c r="I66" s="98" t="s">
        <v>229</v>
      </c>
      <c r="J66" s="98" t="s">
        <v>230</v>
      </c>
      <c r="K66" s="100" t="s">
        <v>1098</v>
      </c>
      <c r="L66" s="100" t="s">
        <v>899</v>
      </c>
      <c r="M66" s="100" t="s">
        <v>664</v>
      </c>
      <c r="N66" s="100" t="s">
        <v>194</v>
      </c>
      <c r="O66" s="100" t="s">
        <v>192</v>
      </c>
      <c r="P66" s="100" t="s">
        <v>17</v>
      </c>
      <c r="Q66" s="100"/>
      <c r="R66" s="102" t="s">
        <v>1290</v>
      </c>
      <c r="T66" s="105">
        <v>4099</v>
      </c>
      <c r="U66" s="105">
        <v>6378</v>
      </c>
      <c r="V66" s="105">
        <v>20919</v>
      </c>
      <c r="W66" s="105">
        <v>33636</v>
      </c>
      <c r="X66" s="105">
        <v>0</v>
      </c>
      <c r="Y66" s="106">
        <f t="shared" si="0"/>
        <v>65032</v>
      </c>
      <c r="Z66" s="108">
        <f>T66*'BPU LOT 2 - 2023 ARENH'!F$24</f>
        <v>650.59328000000005</v>
      </c>
      <c r="AA66" s="108">
        <f>U66*'BPU LOT 2 - 2023 ARENH'!F$25</f>
        <v>1500.0418200000001</v>
      </c>
      <c r="AB66" s="108">
        <f>V66*'BPU LOT 2 - 2023 ARENH'!F$26</f>
        <v>5088.1283700000004</v>
      </c>
      <c r="AC66" s="108">
        <f>W66*'BPU LOT 2 - 2023 ARENH'!F$27</f>
        <v>18962.967720000001</v>
      </c>
      <c r="AD66" s="108">
        <f>X66*'BPU LOT 2 - 2023 ARENH'!F$28</f>
        <v>0</v>
      </c>
      <c r="AE66" s="121">
        <f>'BPU LOT 2 - 2023 ARENH'!J$24</f>
        <v>0</v>
      </c>
      <c r="AF66" s="108">
        <f t="shared" si="3"/>
        <v>26201.731190000002</v>
      </c>
      <c r="AG66" s="95">
        <f>'BPU LOT 2 - 2023 ARENH'!G$24</f>
        <v>69.55</v>
      </c>
      <c r="AH66" s="95">
        <f t="shared" si="1"/>
        <v>23.899899999999999</v>
      </c>
      <c r="AI66" s="95">
        <f t="shared" si="2"/>
        <v>0.98</v>
      </c>
      <c r="AJ66" s="108">
        <f>'BPU LOT 2 - 2023 ARENH'!H$24</f>
        <v>-0.24199999999999999</v>
      </c>
      <c r="AK66" s="108">
        <f>'BPU LOT 2 - 2023 ARENH'!H$25</f>
        <v>2.9000000000000001E-2</v>
      </c>
      <c r="AL66" s="108">
        <f>'BPU LOT 2 - 2023 ARENH'!H$26</f>
        <v>-0.14099999999999999</v>
      </c>
      <c r="AM66" s="108">
        <f>'BPU LOT 2 - 2023 ARENH'!H$27</f>
        <v>0.60899999999999999</v>
      </c>
      <c r="AN66" s="108">
        <f>'BPU LOT 2 - 2023 ARENH'!H$28</f>
        <v>0</v>
      </c>
      <c r="AO66" s="108">
        <f t="shared" si="4"/>
        <v>251.014371261359</v>
      </c>
      <c r="AP66" s="108">
        <f>'BPU LOT 2 - 2023 ARENH'!K$24</f>
        <v>4.7400000000000003E-3</v>
      </c>
      <c r="AQ66" s="108">
        <f t="shared" si="5"/>
        <v>308.25168000000002</v>
      </c>
      <c r="AR66" s="110">
        <v>64.855999999999995</v>
      </c>
      <c r="AS66" s="110">
        <v>296.397108</v>
      </c>
      <c r="AT66" s="110">
        <v>809.40287999999998</v>
      </c>
      <c r="AU66" s="110">
        <v>0</v>
      </c>
      <c r="AV66" s="108">
        <f t="shared" si="6"/>
        <v>26760.997241261361</v>
      </c>
      <c r="AW66" s="108">
        <f t="shared" si="7"/>
        <v>27931.653229261363</v>
      </c>
    </row>
    <row r="67" spans="1:49" x14ac:dyDescent="0.35">
      <c r="A67" s="98" t="s">
        <v>113</v>
      </c>
      <c r="B67" s="100"/>
      <c r="C67" s="100" t="s">
        <v>483</v>
      </c>
      <c r="D67" s="100" t="s">
        <v>524</v>
      </c>
      <c r="E67" s="100" t="s">
        <v>599</v>
      </c>
      <c r="F67" s="98" t="s">
        <v>248</v>
      </c>
      <c r="G67" s="98" t="s">
        <v>183</v>
      </c>
      <c r="H67" s="98" t="s">
        <v>249</v>
      </c>
      <c r="I67" s="98" t="s">
        <v>229</v>
      </c>
      <c r="J67" s="98" t="s">
        <v>230</v>
      </c>
      <c r="K67" s="100" t="s">
        <v>1099</v>
      </c>
      <c r="L67" s="100" t="s">
        <v>869</v>
      </c>
      <c r="M67" s="100" t="s">
        <v>665</v>
      </c>
      <c r="N67" s="100" t="s">
        <v>345</v>
      </c>
      <c r="O67" s="100" t="s">
        <v>441</v>
      </c>
      <c r="P67" s="100" t="s">
        <v>17</v>
      </c>
      <c r="Q67" s="100"/>
      <c r="R67" s="102" t="s">
        <v>1289</v>
      </c>
      <c r="T67" s="105">
        <v>3666</v>
      </c>
      <c r="U67" s="105">
        <v>6563</v>
      </c>
      <c r="V67" s="105">
        <v>12760</v>
      </c>
      <c r="W67" s="105">
        <v>23834</v>
      </c>
      <c r="X67" s="105">
        <v>0</v>
      </c>
      <c r="Y67" s="106">
        <f t="shared" si="0"/>
        <v>46823</v>
      </c>
      <c r="Z67" s="108">
        <f>T67*'BPU LOT 2 - 2023 ARENH'!F$24</f>
        <v>581.86752000000001</v>
      </c>
      <c r="AA67" s="108">
        <f>U67*'BPU LOT 2 - 2023 ARENH'!F$25</f>
        <v>1543.55197</v>
      </c>
      <c r="AB67" s="108">
        <f>V67*'BPU LOT 2 - 2023 ARENH'!F$26</f>
        <v>3103.6147999999998</v>
      </c>
      <c r="AC67" s="108">
        <f>W67*'BPU LOT 2 - 2023 ARENH'!F$27</f>
        <v>13436.894179999999</v>
      </c>
      <c r="AD67" s="108">
        <f>X67*'BPU LOT 2 - 2023 ARENH'!F$28</f>
        <v>0</v>
      </c>
      <c r="AE67" s="121">
        <f>'BPU LOT 2 - 2023 ARENH'!J$24</f>
        <v>0</v>
      </c>
      <c r="AF67" s="108">
        <f t="shared" si="3"/>
        <v>18665.928469999999</v>
      </c>
      <c r="AG67" s="95">
        <f>'BPU LOT 2 - 2023 ARENH'!G$24</f>
        <v>69.55</v>
      </c>
      <c r="AH67" s="95">
        <f t="shared" si="1"/>
        <v>23.899899999999999</v>
      </c>
      <c r="AI67" s="95">
        <f t="shared" si="2"/>
        <v>0.98</v>
      </c>
      <c r="AJ67" s="108">
        <f>'BPU LOT 2 - 2023 ARENH'!H$24</f>
        <v>-0.24199999999999999</v>
      </c>
      <c r="AK67" s="108">
        <f>'BPU LOT 2 - 2023 ARENH'!H$25</f>
        <v>2.9000000000000001E-2</v>
      </c>
      <c r="AL67" s="108">
        <f>'BPU LOT 2 - 2023 ARENH'!H$26</f>
        <v>-0.14099999999999999</v>
      </c>
      <c r="AM67" s="108">
        <f>'BPU LOT 2 - 2023 ARENH'!H$27</f>
        <v>0.60899999999999999</v>
      </c>
      <c r="AN67" s="108">
        <f>'BPU LOT 2 - 2023 ARENH'!H$28</f>
        <v>0</v>
      </c>
      <c r="AO67" s="108">
        <f t="shared" si="4"/>
        <v>179.16372988139469</v>
      </c>
      <c r="AP67" s="108">
        <f>'BPU LOT 2 - 2023 ARENH'!K$24</f>
        <v>4.7400000000000003E-3</v>
      </c>
      <c r="AQ67" s="108">
        <f t="shared" si="5"/>
        <v>221.94102000000001</v>
      </c>
      <c r="AR67" s="110">
        <v>50.701500000000003</v>
      </c>
      <c r="AS67" s="110">
        <v>212.054328</v>
      </c>
      <c r="AT67" s="110">
        <v>672.30189000000007</v>
      </c>
      <c r="AU67" s="110">
        <v>0</v>
      </c>
      <c r="AV67" s="108">
        <f t="shared" si="6"/>
        <v>19067.033219881392</v>
      </c>
      <c r="AW67" s="108">
        <f t="shared" si="7"/>
        <v>20002.090937881389</v>
      </c>
    </row>
    <row r="68" spans="1:49" x14ac:dyDescent="0.35">
      <c r="A68" s="98" t="s">
        <v>113</v>
      </c>
      <c r="B68" s="100"/>
      <c r="C68" s="100" t="s">
        <v>483</v>
      </c>
      <c r="D68" s="100" t="s">
        <v>538</v>
      </c>
      <c r="E68" s="100" t="s">
        <v>599</v>
      </c>
      <c r="F68" s="98" t="s">
        <v>248</v>
      </c>
      <c r="G68" s="98" t="s">
        <v>183</v>
      </c>
      <c r="H68" s="98" t="s">
        <v>249</v>
      </c>
      <c r="I68" s="98" t="s">
        <v>229</v>
      </c>
      <c r="J68" s="98" t="s">
        <v>230</v>
      </c>
      <c r="K68" s="100" t="s">
        <v>1100</v>
      </c>
      <c r="L68" s="100" t="s">
        <v>900</v>
      </c>
      <c r="M68" s="100" t="s">
        <v>666</v>
      </c>
      <c r="N68" s="100" t="s">
        <v>262</v>
      </c>
      <c r="O68" s="100" t="s">
        <v>263</v>
      </c>
      <c r="P68" s="100" t="s">
        <v>17</v>
      </c>
      <c r="Q68" s="100"/>
      <c r="R68" s="102" t="s">
        <v>1298</v>
      </c>
      <c r="T68" s="105">
        <v>3788</v>
      </c>
      <c r="U68" s="105">
        <v>5363</v>
      </c>
      <c r="V68" s="105">
        <v>16271</v>
      </c>
      <c r="W68" s="105">
        <v>27411</v>
      </c>
      <c r="X68" s="105">
        <v>0</v>
      </c>
      <c r="Y68" s="106">
        <f t="shared" si="0"/>
        <v>52833</v>
      </c>
      <c r="Z68" s="108">
        <f>T68*'BPU LOT 2 - 2023 ARENH'!F$24</f>
        <v>601.23136</v>
      </c>
      <c r="AA68" s="108">
        <f>U68*'BPU LOT 2 - 2023 ARENH'!F$25</f>
        <v>1261.3239700000001</v>
      </c>
      <c r="AB68" s="108">
        <f>V68*'BPU LOT 2 - 2023 ARENH'!F$26</f>
        <v>3957.5953300000001</v>
      </c>
      <c r="AC68" s="108">
        <f>W68*'BPU LOT 2 - 2023 ARENH'!F$27</f>
        <v>15453.499470000001</v>
      </c>
      <c r="AD68" s="108">
        <f>X68*'BPU LOT 2 - 2023 ARENH'!F$28</f>
        <v>0</v>
      </c>
      <c r="AE68" s="121">
        <f>'BPU LOT 2 - 2023 ARENH'!J$24</f>
        <v>0</v>
      </c>
      <c r="AF68" s="108">
        <f t="shared" si="3"/>
        <v>21273.650130000002</v>
      </c>
      <c r="AG68" s="95">
        <f>'BPU LOT 2 - 2023 ARENH'!G$24</f>
        <v>69.55</v>
      </c>
      <c r="AH68" s="95">
        <f t="shared" si="1"/>
        <v>23.899899999999999</v>
      </c>
      <c r="AI68" s="95">
        <f t="shared" si="2"/>
        <v>0.98</v>
      </c>
      <c r="AJ68" s="108">
        <f>'BPU LOT 2 - 2023 ARENH'!H$24</f>
        <v>-0.24199999999999999</v>
      </c>
      <c r="AK68" s="108">
        <f>'BPU LOT 2 - 2023 ARENH'!H$25</f>
        <v>2.9000000000000001E-2</v>
      </c>
      <c r="AL68" s="108">
        <f>'BPU LOT 2 - 2023 ARENH'!H$26</f>
        <v>-0.14099999999999999</v>
      </c>
      <c r="AM68" s="108">
        <f>'BPU LOT 2 - 2023 ARENH'!H$27</f>
        <v>0.60899999999999999</v>
      </c>
      <c r="AN68" s="108">
        <f>'BPU LOT 2 - 2023 ARENH'!H$28</f>
        <v>0</v>
      </c>
      <c r="AO68" s="108">
        <f t="shared" si="4"/>
        <v>204.80674737454876</v>
      </c>
      <c r="AP68" s="108">
        <f>'BPU LOT 2 - 2023 ARENH'!K$24</f>
        <v>4.7400000000000003E-3</v>
      </c>
      <c r="AQ68" s="108">
        <f t="shared" si="5"/>
        <v>250.42842000000002</v>
      </c>
      <c r="AR68" s="110">
        <v>54.87</v>
      </c>
      <c r="AS68" s="110">
        <v>347.00277599999998</v>
      </c>
      <c r="AT68" s="110">
        <v>727.57619999999997</v>
      </c>
      <c r="AU68" s="110">
        <v>0</v>
      </c>
      <c r="AV68" s="108">
        <f t="shared" si="6"/>
        <v>21728.885297374549</v>
      </c>
      <c r="AW68" s="108">
        <f t="shared" si="7"/>
        <v>22858.334273374549</v>
      </c>
    </row>
    <row r="69" spans="1:49" x14ac:dyDescent="0.35">
      <c r="A69" s="98" t="s">
        <v>113</v>
      </c>
      <c r="B69" s="100"/>
      <c r="C69" s="100" t="s">
        <v>483</v>
      </c>
      <c r="D69" s="100" t="s">
        <v>539</v>
      </c>
      <c r="E69" s="100" t="s">
        <v>599</v>
      </c>
      <c r="F69" s="98" t="s">
        <v>248</v>
      </c>
      <c r="G69" s="98" t="s">
        <v>183</v>
      </c>
      <c r="H69" s="98" t="s">
        <v>249</v>
      </c>
      <c r="I69" s="98" t="s">
        <v>229</v>
      </c>
      <c r="J69" s="98" t="s">
        <v>230</v>
      </c>
      <c r="K69" s="100" t="s">
        <v>1101</v>
      </c>
      <c r="L69" s="100" t="s">
        <v>901</v>
      </c>
      <c r="M69" s="100" t="s">
        <v>667</v>
      </c>
      <c r="N69" s="100" t="s">
        <v>259</v>
      </c>
      <c r="O69" s="100" t="s">
        <v>260</v>
      </c>
      <c r="P69" s="100" t="s">
        <v>17</v>
      </c>
      <c r="Q69" s="100"/>
      <c r="R69" s="102" t="s">
        <v>1309</v>
      </c>
      <c r="T69" s="105">
        <v>7964</v>
      </c>
      <c r="U69" s="105">
        <v>5783</v>
      </c>
      <c r="V69" s="105">
        <v>25998</v>
      </c>
      <c r="W69" s="105">
        <v>34514</v>
      </c>
      <c r="X69" s="105">
        <v>0</v>
      </c>
      <c r="Y69" s="106">
        <f t="shared" si="0"/>
        <v>74259</v>
      </c>
      <c r="Z69" s="108">
        <f>T69*'BPU LOT 2 - 2023 ARENH'!F$24</f>
        <v>1264.0460800000001</v>
      </c>
      <c r="AA69" s="108">
        <f>U69*'BPU LOT 2 - 2023 ARENH'!F$25</f>
        <v>1360.1037700000002</v>
      </c>
      <c r="AB69" s="108">
        <f>V69*'BPU LOT 2 - 2023 ARENH'!F$26</f>
        <v>6323.4935400000004</v>
      </c>
      <c r="AC69" s="108">
        <f>W69*'BPU LOT 2 - 2023 ARENH'!F$27</f>
        <v>19457.957780000001</v>
      </c>
      <c r="AD69" s="108">
        <f>X69*'BPU LOT 2 - 2023 ARENH'!F$28</f>
        <v>0</v>
      </c>
      <c r="AE69" s="121">
        <f>'BPU LOT 2 - 2023 ARENH'!J$24</f>
        <v>0</v>
      </c>
      <c r="AF69" s="108">
        <f t="shared" si="3"/>
        <v>28405.601170000002</v>
      </c>
      <c r="AG69" s="95">
        <f>'BPU LOT 2 - 2023 ARENH'!G$24</f>
        <v>69.55</v>
      </c>
      <c r="AH69" s="95">
        <f t="shared" si="1"/>
        <v>23.899899999999999</v>
      </c>
      <c r="AI69" s="95">
        <f t="shared" si="2"/>
        <v>0.98</v>
      </c>
      <c r="AJ69" s="108">
        <f>'BPU LOT 2 - 2023 ARENH'!H$24</f>
        <v>-0.24199999999999999</v>
      </c>
      <c r="AK69" s="108">
        <f>'BPU LOT 2 - 2023 ARENH'!H$25</f>
        <v>2.9000000000000001E-2</v>
      </c>
      <c r="AL69" s="108">
        <f>'BPU LOT 2 - 2023 ARENH'!H$26</f>
        <v>-0.14099999999999999</v>
      </c>
      <c r="AM69" s="108">
        <f>'BPU LOT 2 - 2023 ARENH'!H$27</f>
        <v>0.60899999999999999</v>
      </c>
      <c r="AN69" s="108">
        <f>'BPU LOT 2 - 2023 ARENH'!H$28</f>
        <v>0</v>
      </c>
      <c r="AO69" s="108">
        <f t="shared" si="4"/>
        <v>250.42293723744012</v>
      </c>
      <c r="AP69" s="108">
        <f>'BPU LOT 2 - 2023 ARENH'!K$24</f>
        <v>4.7400000000000003E-3</v>
      </c>
      <c r="AQ69" s="108">
        <f t="shared" si="5"/>
        <v>351.98766000000001</v>
      </c>
      <c r="AR69" s="110">
        <v>74.158500000000004</v>
      </c>
      <c r="AS69" s="110">
        <v>633.76822800000014</v>
      </c>
      <c r="AT69" s="110">
        <v>983.34171000000003</v>
      </c>
      <c r="AU69" s="110">
        <v>0</v>
      </c>
      <c r="AV69" s="108">
        <f t="shared" si="6"/>
        <v>29008.011767237444</v>
      </c>
      <c r="AW69" s="108">
        <f t="shared" si="7"/>
        <v>30699.280205237446</v>
      </c>
    </row>
    <row r="70" spans="1:49" x14ac:dyDescent="0.35">
      <c r="A70" s="98" t="s">
        <v>113</v>
      </c>
      <c r="B70" s="100"/>
      <c r="C70" s="100" t="s">
        <v>483</v>
      </c>
      <c r="D70" s="100" t="s">
        <v>540</v>
      </c>
      <c r="E70" s="100" t="s">
        <v>599</v>
      </c>
      <c r="F70" s="98" t="s">
        <v>248</v>
      </c>
      <c r="G70" s="98" t="s">
        <v>183</v>
      </c>
      <c r="H70" s="98" t="s">
        <v>249</v>
      </c>
      <c r="I70" s="98" t="s">
        <v>229</v>
      </c>
      <c r="J70" s="98" t="s">
        <v>230</v>
      </c>
      <c r="K70" s="100" t="s">
        <v>1102</v>
      </c>
      <c r="L70" s="100" t="s">
        <v>902</v>
      </c>
      <c r="M70" s="100" t="s">
        <v>668</v>
      </c>
      <c r="N70" s="100" t="s">
        <v>669</v>
      </c>
      <c r="O70" s="100" t="s">
        <v>366</v>
      </c>
      <c r="P70" s="100" t="s">
        <v>17</v>
      </c>
      <c r="Q70" s="100"/>
      <c r="R70" s="102" t="s">
        <v>1292</v>
      </c>
      <c r="T70" s="105">
        <v>4885</v>
      </c>
      <c r="U70" s="105">
        <v>7608</v>
      </c>
      <c r="V70" s="105">
        <v>19963</v>
      </c>
      <c r="W70" s="105">
        <v>32805</v>
      </c>
      <c r="X70" s="105">
        <v>0</v>
      </c>
      <c r="Y70" s="106">
        <f t="shared" si="0"/>
        <v>65261</v>
      </c>
      <c r="Z70" s="108">
        <f>T70*'BPU LOT 2 - 2023 ARENH'!F$24</f>
        <v>775.34720000000004</v>
      </c>
      <c r="AA70" s="108">
        <f>U70*'BPU LOT 2 - 2023 ARENH'!F$25</f>
        <v>1789.3255200000001</v>
      </c>
      <c r="AB70" s="108">
        <f>V70*'BPU LOT 2 - 2023 ARENH'!F$26</f>
        <v>4855.6004899999998</v>
      </c>
      <c r="AC70" s="108">
        <f>W70*'BPU LOT 2 - 2023 ARENH'!F$27</f>
        <v>18494.474849999999</v>
      </c>
      <c r="AD70" s="108">
        <f>X70*'BPU LOT 2 - 2023 ARENH'!F$28</f>
        <v>0</v>
      </c>
      <c r="AE70" s="121">
        <f>'BPU LOT 2 - 2023 ARENH'!J$24</f>
        <v>0</v>
      </c>
      <c r="AF70" s="108">
        <f t="shared" si="3"/>
        <v>25914.748059999998</v>
      </c>
      <c r="AG70" s="95">
        <f>'BPU LOT 2 - 2023 ARENH'!G$24</f>
        <v>69.55</v>
      </c>
      <c r="AH70" s="95">
        <f t="shared" si="1"/>
        <v>23.899899999999999</v>
      </c>
      <c r="AI70" s="95">
        <f t="shared" si="2"/>
        <v>0.98</v>
      </c>
      <c r="AJ70" s="108">
        <f>'BPU LOT 2 - 2023 ARENH'!H$24</f>
        <v>-0.24199999999999999</v>
      </c>
      <c r="AK70" s="108">
        <f>'BPU LOT 2 - 2023 ARENH'!H$25</f>
        <v>2.9000000000000001E-2</v>
      </c>
      <c r="AL70" s="108">
        <f>'BPU LOT 2 - 2023 ARENH'!H$26</f>
        <v>-0.14099999999999999</v>
      </c>
      <c r="AM70" s="108">
        <f>'BPU LOT 2 - 2023 ARENH'!H$27</f>
        <v>0.60899999999999999</v>
      </c>
      <c r="AN70" s="108">
        <f>'BPU LOT 2 - 2023 ARENH'!H$28</f>
        <v>0</v>
      </c>
      <c r="AO70" s="108">
        <f t="shared" si="4"/>
        <v>244.58911236723591</v>
      </c>
      <c r="AP70" s="108">
        <f>'BPU LOT 2 - 2023 ARENH'!K$24</f>
        <v>4.7400000000000003E-3</v>
      </c>
      <c r="AQ70" s="108">
        <f t="shared" si="5"/>
        <v>309.33714000000003</v>
      </c>
      <c r="AR70" s="110">
        <v>65.273499999999999</v>
      </c>
      <c r="AS70" s="110">
        <v>431.34555600000004</v>
      </c>
      <c r="AT70" s="110">
        <v>865.52661000000001</v>
      </c>
      <c r="AU70" s="110">
        <v>0</v>
      </c>
      <c r="AV70" s="108">
        <f t="shared" si="6"/>
        <v>26468.674312367235</v>
      </c>
      <c r="AW70" s="108">
        <f t="shared" si="7"/>
        <v>27830.819978367235</v>
      </c>
    </row>
    <row r="71" spans="1:49" x14ac:dyDescent="0.35">
      <c r="A71" s="98" t="s">
        <v>113</v>
      </c>
      <c r="B71" s="100"/>
      <c r="C71" s="100" t="s">
        <v>483</v>
      </c>
      <c r="D71" s="100" t="s">
        <v>521</v>
      </c>
      <c r="E71" s="100" t="s">
        <v>599</v>
      </c>
      <c r="F71" s="98" t="s">
        <v>248</v>
      </c>
      <c r="G71" s="98" t="s">
        <v>183</v>
      </c>
      <c r="H71" s="98" t="s">
        <v>249</v>
      </c>
      <c r="I71" s="98" t="s">
        <v>229</v>
      </c>
      <c r="J71" s="98" t="s">
        <v>230</v>
      </c>
      <c r="K71" s="100" t="s">
        <v>1103</v>
      </c>
      <c r="L71" s="100" t="s">
        <v>903</v>
      </c>
      <c r="M71" s="100" t="s">
        <v>670</v>
      </c>
      <c r="N71" s="100" t="s">
        <v>272</v>
      </c>
      <c r="O71" s="100" t="s">
        <v>420</v>
      </c>
      <c r="P71" s="100" t="s">
        <v>17</v>
      </c>
      <c r="Q71" s="100"/>
      <c r="R71" s="102" t="s">
        <v>1298</v>
      </c>
      <c r="T71" s="105">
        <v>6392</v>
      </c>
      <c r="U71" s="105">
        <v>10164</v>
      </c>
      <c r="V71" s="105">
        <v>20540</v>
      </c>
      <c r="W71" s="105">
        <v>34288</v>
      </c>
      <c r="X71" s="105">
        <v>0</v>
      </c>
      <c r="Y71" s="106">
        <f t="shared" si="0"/>
        <v>71384</v>
      </c>
      <c r="Z71" s="108">
        <f>T71*'BPU LOT 2 - 2023 ARENH'!F$24</f>
        <v>1014.53824</v>
      </c>
      <c r="AA71" s="108">
        <f>U71*'BPU LOT 2 - 2023 ARENH'!F$25</f>
        <v>2390.4711600000001</v>
      </c>
      <c r="AB71" s="108">
        <f>V71*'BPU LOT 2 - 2023 ARENH'!F$26</f>
        <v>4995.9441999999999</v>
      </c>
      <c r="AC71" s="108">
        <f>W71*'BPU LOT 2 - 2023 ARENH'!F$27</f>
        <v>19330.545760000001</v>
      </c>
      <c r="AD71" s="108">
        <f>X71*'BPU LOT 2 - 2023 ARENH'!F$28</f>
        <v>0</v>
      </c>
      <c r="AE71" s="121">
        <f>'BPU LOT 2 - 2023 ARENH'!J$24</f>
        <v>0</v>
      </c>
      <c r="AF71" s="108">
        <f t="shared" si="3"/>
        <v>27731.499360000002</v>
      </c>
      <c r="AG71" s="95">
        <f>'BPU LOT 2 - 2023 ARENH'!G$24</f>
        <v>69.55</v>
      </c>
      <c r="AH71" s="95">
        <f t="shared" si="1"/>
        <v>23.899899999999999</v>
      </c>
      <c r="AI71" s="95">
        <f t="shared" si="2"/>
        <v>0.98</v>
      </c>
      <c r="AJ71" s="108">
        <f>'BPU LOT 2 - 2023 ARENH'!H$24</f>
        <v>-0.24199999999999999</v>
      </c>
      <c r="AK71" s="108">
        <f>'BPU LOT 2 - 2023 ARENH'!H$25</f>
        <v>2.9000000000000001E-2</v>
      </c>
      <c r="AL71" s="108">
        <f>'BPU LOT 2 - 2023 ARENH'!H$26</f>
        <v>-0.14099999999999999</v>
      </c>
      <c r="AM71" s="108">
        <f>'BPU LOT 2 - 2023 ARENH'!H$27</f>
        <v>0.60899999999999999</v>
      </c>
      <c r="AN71" s="108">
        <f>'BPU LOT 2 - 2023 ARENH'!H$28</f>
        <v>0</v>
      </c>
      <c r="AO71" s="108">
        <f t="shared" si="4"/>
        <v>255.10385326526915</v>
      </c>
      <c r="AP71" s="108">
        <f>'BPU LOT 2 - 2023 ARENH'!K$24</f>
        <v>4.7400000000000003E-3</v>
      </c>
      <c r="AQ71" s="108">
        <f t="shared" si="5"/>
        <v>338.36016000000001</v>
      </c>
      <c r="AR71" s="110">
        <v>76.721999999999994</v>
      </c>
      <c r="AS71" s="110">
        <v>347.00277599999998</v>
      </c>
      <c r="AT71" s="110">
        <v>957.49055999999985</v>
      </c>
      <c r="AU71" s="110">
        <v>0</v>
      </c>
      <c r="AV71" s="108">
        <f t="shared" si="6"/>
        <v>28324.963373265269</v>
      </c>
      <c r="AW71" s="108">
        <f t="shared" si="7"/>
        <v>29706.17870926527</v>
      </c>
    </row>
    <row r="72" spans="1:49" x14ac:dyDescent="0.35">
      <c r="A72" s="98" t="s">
        <v>113</v>
      </c>
      <c r="B72" s="100"/>
      <c r="C72" s="100" t="s">
        <v>483</v>
      </c>
      <c r="D72" s="100" t="s">
        <v>541</v>
      </c>
      <c r="E72" s="100" t="s">
        <v>599</v>
      </c>
      <c r="F72" s="98" t="s">
        <v>248</v>
      </c>
      <c r="G72" s="98" t="s">
        <v>183</v>
      </c>
      <c r="H72" s="98" t="s">
        <v>249</v>
      </c>
      <c r="I72" s="98" t="s">
        <v>229</v>
      </c>
      <c r="J72" s="98" t="s">
        <v>230</v>
      </c>
      <c r="K72" s="100" t="s">
        <v>1104</v>
      </c>
      <c r="L72" s="100" t="s">
        <v>904</v>
      </c>
      <c r="M72" s="100" t="s">
        <v>671</v>
      </c>
      <c r="N72" s="100" t="s">
        <v>269</v>
      </c>
      <c r="O72" s="100" t="s">
        <v>318</v>
      </c>
      <c r="P72" s="100" t="s">
        <v>17</v>
      </c>
      <c r="Q72" s="100"/>
      <c r="R72" s="102" t="s">
        <v>1290</v>
      </c>
      <c r="T72" s="105">
        <v>4883</v>
      </c>
      <c r="U72" s="105">
        <v>8335</v>
      </c>
      <c r="V72" s="105">
        <v>14580</v>
      </c>
      <c r="W72" s="105">
        <v>25193</v>
      </c>
      <c r="X72" s="105">
        <v>0</v>
      </c>
      <c r="Y72" s="106">
        <f t="shared" si="0"/>
        <v>52991</v>
      </c>
      <c r="Z72" s="108">
        <f>T72*'BPU LOT 2 - 2023 ARENH'!F$24</f>
        <v>775.02976000000001</v>
      </c>
      <c r="AA72" s="108">
        <f>U72*'BPU LOT 2 - 2023 ARENH'!F$25</f>
        <v>1960.3086500000002</v>
      </c>
      <c r="AB72" s="108">
        <f>V72*'BPU LOT 2 - 2023 ARENH'!F$26</f>
        <v>3546.2934</v>
      </c>
      <c r="AC72" s="108">
        <f>W72*'BPU LOT 2 - 2023 ARENH'!F$27</f>
        <v>14203.05761</v>
      </c>
      <c r="AD72" s="108">
        <f>X72*'BPU LOT 2 - 2023 ARENH'!F$28</f>
        <v>0</v>
      </c>
      <c r="AE72" s="121">
        <f>'BPU LOT 2 - 2023 ARENH'!J$24</f>
        <v>0</v>
      </c>
      <c r="AF72" s="108">
        <f t="shared" si="3"/>
        <v>20484.689420000002</v>
      </c>
      <c r="AG72" s="95">
        <f>'BPU LOT 2 - 2023 ARENH'!G$24</f>
        <v>69.55</v>
      </c>
      <c r="AH72" s="95">
        <f t="shared" si="1"/>
        <v>23.899899999999999</v>
      </c>
      <c r="AI72" s="95">
        <f t="shared" si="2"/>
        <v>0.98</v>
      </c>
      <c r="AJ72" s="108">
        <f>'BPU LOT 2 - 2023 ARENH'!H$24</f>
        <v>-0.24199999999999999</v>
      </c>
      <c r="AK72" s="108">
        <f>'BPU LOT 2 - 2023 ARENH'!H$25</f>
        <v>2.9000000000000001E-2</v>
      </c>
      <c r="AL72" s="108">
        <f>'BPU LOT 2 - 2023 ARENH'!H$26</f>
        <v>-0.14099999999999999</v>
      </c>
      <c r="AM72" s="108">
        <f>'BPU LOT 2 - 2023 ARENH'!H$27</f>
        <v>0.60899999999999999</v>
      </c>
      <c r="AN72" s="108">
        <f>'BPU LOT 2 - 2023 ARENH'!H$28</f>
        <v>0</v>
      </c>
      <c r="AO72" s="108">
        <f t="shared" si="4"/>
        <v>187.81850978548295</v>
      </c>
      <c r="AP72" s="108">
        <f>'BPU LOT 2 - 2023 ARENH'!K$24</f>
        <v>4.7400000000000003E-3</v>
      </c>
      <c r="AQ72" s="108">
        <f t="shared" si="5"/>
        <v>251.17734000000002</v>
      </c>
      <c r="AR72" s="110">
        <v>55.405999999999999</v>
      </c>
      <c r="AS72" s="110">
        <v>296.397108</v>
      </c>
      <c r="AT72" s="110">
        <v>734.68355999999994</v>
      </c>
      <c r="AU72" s="110">
        <v>0</v>
      </c>
      <c r="AV72" s="108">
        <f t="shared" si="6"/>
        <v>20923.685269785485</v>
      </c>
      <c r="AW72" s="108">
        <f t="shared" si="7"/>
        <v>22010.171937785486</v>
      </c>
    </row>
    <row r="73" spans="1:49" x14ac:dyDescent="0.35">
      <c r="A73" s="98" t="s">
        <v>113</v>
      </c>
      <c r="B73" s="100"/>
      <c r="C73" s="100" t="s">
        <v>483</v>
      </c>
      <c r="D73" s="100" t="s">
        <v>529</v>
      </c>
      <c r="E73" s="100" t="s">
        <v>599</v>
      </c>
      <c r="F73" s="98" t="s">
        <v>248</v>
      </c>
      <c r="G73" s="98" t="s">
        <v>183</v>
      </c>
      <c r="H73" s="98" t="s">
        <v>249</v>
      </c>
      <c r="I73" s="98" t="s">
        <v>229</v>
      </c>
      <c r="J73" s="98" t="s">
        <v>230</v>
      </c>
      <c r="K73" s="100" t="s">
        <v>1105</v>
      </c>
      <c r="L73" s="100" t="s">
        <v>905</v>
      </c>
      <c r="M73" s="100" t="s">
        <v>672</v>
      </c>
      <c r="N73" s="100" t="s">
        <v>216</v>
      </c>
      <c r="O73" s="100" t="s">
        <v>374</v>
      </c>
      <c r="P73" s="100" t="s">
        <v>17</v>
      </c>
      <c r="Q73" s="100"/>
      <c r="R73" s="102" t="s">
        <v>1293</v>
      </c>
      <c r="T73" s="105">
        <v>2573</v>
      </c>
      <c r="U73" s="105">
        <v>4252</v>
      </c>
      <c r="V73" s="105">
        <v>10687</v>
      </c>
      <c r="W73" s="105">
        <v>19101</v>
      </c>
      <c r="X73" s="105">
        <v>0</v>
      </c>
      <c r="Y73" s="106">
        <f t="shared" si="0"/>
        <v>36613</v>
      </c>
      <c r="Z73" s="108">
        <f>T73*'BPU LOT 2 - 2023 ARENH'!F$24</f>
        <v>408.38655999999997</v>
      </c>
      <c r="AA73" s="108">
        <f>U73*'BPU LOT 2 - 2023 ARENH'!F$25</f>
        <v>1000.0278800000001</v>
      </c>
      <c r="AB73" s="108">
        <f>V73*'BPU LOT 2 - 2023 ARENH'!F$26</f>
        <v>2599.3990100000001</v>
      </c>
      <c r="AC73" s="108">
        <f>W73*'BPU LOT 2 - 2023 ARENH'!F$27</f>
        <v>10768.57077</v>
      </c>
      <c r="AD73" s="108">
        <f>X73*'BPU LOT 2 - 2023 ARENH'!F$28</f>
        <v>0</v>
      </c>
      <c r="AE73" s="121">
        <f>'BPU LOT 2 - 2023 ARENH'!J$24</f>
        <v>0</v>
      </c>
      <c r="AF73" s="108">
        <f t="shared" si="3"/>
        <v>14776.38422</v>
      </c>
      <c r="AG73" s="95">
        <f>'BPU LOT 2 - 2023 ARENH'!G$24</f>
        <v>69.55</v>
      </c>
      <c r="AH73" s="95">
        <f t="shared" si="1"/>
        <v>23.899899999999999</v>
      </c>
      <c r="AI73" s="95">
        <f t="shared" si="2"/>
        <v>0.98</v>
      </c>
      <c r="AJ73" s="108">
        <f>'BPU LOT 2 - 2023 ARENH'!H$24</f>
        <v>-0.24199999999999999</v>
      </c>
      <c r="AK73" s="108">
        <f>'BPU LOT 2 - 2023 ARENH'!H$25</f>
        <v>2.9000000000000001E-2</v>
      </c>
      <c r="AL73" s="108">
        <f>'BPU LOT 2 - 2023 ARENH'!H$26</f>
        <v>-0.14099999999999999</v>
      </c>
      <c r="AM73" s="108">
        <f>'BPU LOT 2 - 2023 ARENH'!H$27</f>
        <v>0.60899999999999999</v>
      </c>
      <c r="AN73" s="108">
        <f>'BPU LOT 2 - 2023 ARENH'!H$28</f>
        <v>0</v>
      </c>
      <c r="AO73" s="108">
        <f t="shared" si="4"/>
        <v>143.38222284382869</v>
      </c>
      <c r="AP73" s="108">
        <f>'BPU LOT 2 - 2023 ARENH'!K$24</f>
        <v>4.7400000000000003E-3</v>
      </c>
      <c r="AQ73" s="108">
        <f t="shared" si="5"/>
        <v>173.54562000000001</v>
      </c>
      <c r="AR73" s="110">
        <v>37.770499999999998</v>
      </c>
      <c r="AS73" s="110">
        <v>228.92288400000001</v>
      </c>
      <c r="AT73" s="110">
        <v>500.83682999999996</v>
      </c>
      <c r="AU73" s="110">
        <v>0</v>
      </c>
      <c r="AV73" s="108">
        <f t="shared" si="6"/>
        <v>15093.312062843828</v>
      </c>
      <c r="AW73" s="108">
        <f t="shared" si="7"/>
        <v>15860.842276843829</v>
      </c>
    </row>
    <row r="74" spans="1:49" x14ac:dyDescent="0.35">
      <c r="A74" s="98" t="s">
        <v>113</v>
      </c>
      <c r="B74" s="100"/>
      <c r="C74" s="100" t="s">
        <v>483</v>
      </c>
      <c r="D74" s="100" t="s">
        <v>507</v>
      </c>
      <c r="E74" s="100" t="s">
        <v>599</v>
      </c>
      <c r="F74" s="98" t="s">
        <v>248</v>
      </c>
      <c r="G74" s="98" t="s">
        <v>183</v>
      </c>
      <c r="H74" s="98" t="s">
        <v>249</v>
      </c>
      <c r="I74" s="98" t="s">
        <v>229</v>
      </c>
      <c r="J74" s="98" t="s">
        <v>230</v>
      </c>
      <c r="K74" s="100" t="s">
        <v>1106</v>
      </c>
      <c r="L74" s="100" t="s">
        <v>906</v>
      </c>
      <c r="M74" s="100" t="s">
        <v>673</v>
      </c>
      <c r="N74" s="100" t="s">
        <v>197</v>
      </c>
      <c r="O74" s="100" t="s">
        <v>435</v>
      </c>
      <c r="P74" s="100" t="s">
        <v>17</v>
      </c>
      <c r="Q74" s="100"/>
      <c r="R74" s="102" t="s">
        <v>1301</v>
      </c>
      <c r="T74" s="105">
        <v>8805</v>
      </c>
      <c r="U74" s="105">
        <v>17218</v>
      </c>
      <c r="V74" s="105">
        <v>40917</v>
      </c>
      <c r="W74" s="105">
        <v>69649</v>
      </c>
      <c r="X74" s="105">
        <v>0</v>
      </c>
      <c r="Y74" s="106">
        <f t="shared" si="0"/>
        <v>136589</v>
      </c>
      <c r="Z74" s="108">
        <f>T74*'BPU LOT 2 - 2023 ARENH'!F$24</f>
        <v>1397.5296000000001</v>
      </c>
      <c r="AA74" s="108">
        <f>U74*'BPU LOT 2 - 2023 ARENH'!F$25</f>
        <v>4049.5014200000001</v>
      </c>
      <c r="AB74" s="108">
        <f>V74*'BPU LOT 2 - 2023 ARENH'!F$26</f>
        <v>9952.2419100000006</v>
      </c>
      <c r="AC74" s="108">
        <f>W74*'BPU LOT 2 - 2023 ARENH'!F$27</f>
        <v>39266.016730000003</v>
      </c>
      <c r="AD74" s="108">
        <f>X74*'BPU LOT 2 - 2023 ARENH'!F$28</f>
        <v>0</v>
      </c>
      <c r="AE74" s="121">
        <f>'BPU LOT 2 - 2023 ARENH'!J$24</f>
        <v>0</v>
      </c>
      <c r="AF74" s="108">
        <f t="shared" si="3"/>
        <v>54665.289660000002</v>
      </c>
      <c r="AG74" s="95">
        <f>'BPU LOT 2 - 2023 ARENH'!G$24</f>
        <v>69.55</v>
      </c>
      <c r="AH74" s="95">
        <f t="shared" si="1"/>
        <v>23.899899999999999</v>
      </c>
      <c r="AI74" s="95">
        <f t="shared" si="2"/>
        <v>0.98</v>
      </c>
      <c r="AJ74" s="108">
        <f>'BPU LOT 2 - 2023 ARENH'!H$24</f>
        <v>-0.24199999999999999</v>
      </c>
      <c r="AK74" s="108">
        <f>'BPU LOT 2 - 2023 ARENH'!H$25</f>
        <v>2.9000000000000001E-2</v>
      </c>
      <c r="AL74" s="108">
        <f>'BPU LOT 2 - 2023 ARENH'!H$26</f>
        <v>-0.14099999999999999</v>
      </c>
      <c r="AM74" s="108">
        <f>'BPU LOT 2 - 2023 ARENH'!H$27</f>
        <v>0.60899999999999999</v>
      </c>
      <c r="AN74" s="108">
        <f>'BPU LOT 2 - 2023 ARENH'!H$28</f>
        <v>0</v>
      </c>
      <c r="AO74" s="108">
        <f t="shared" si="4"/>
        <v>522.05010515227241</v>
      </c>
      <c r="AP74" s="108">
        <f>'BPU LOT 2 - 2023 ARENH'!K$24</f>
        <v>4.7400000000000003E-3</v>
      </c>
      <c r="AQ74" s="108">
        <f t="shared" si="5"/>
        <v>647.43186000000003</v>
      </c>
      <c r="AR74" s="110">
        <v>129.60400000000001</v>
      </c>
      <c r="AS74" s="110">
        <v>566.29400400000009</v>
      </c>
      <c r="AT74" s="110">
        <v>808.72896000000003</v>
      </c>
      <c r="AU74" s="110">
        <v>0</v>
      </c>
      <c r="AV74" s="108">
        <f t="shared" si="6"/>
        <v>55834.771625152272</v>
      </c>
      <c r="AW74" s="108">
        <f t="shared" si="7"/>
        <v>57339.398589152275</v>
      </c>
    </row>
    <row r="75" spans="1:49" x14ac:dyDescent="0.35">
      <c r="A75" s="98" t="s">
        <v>113</v>
      </c>
      <c r="B75" s="100"/>
      <c r="C75" s="100" t="s">
        <v>483</v>
      </c>
      <c r="D75" s="100" t="s">
        <v>430</v>
      </c>
      <c r="E75" s="100" t="s">
        <v>599</v>
      </c>
      <c r="F75" s="98" t="s">
        <v>248</v>
      </c>
      <c r="G75" s="98" t="s">
        <v>183</v>
      </c>
      <c r="H75" s="98" t="s">
        <v>249</v>
      </c>
      <c r="I75" s="98" t="s">
        <v>229</v>
      </c>
      <c r="J75" s="98" t="s">
        <v>230</v>
      </c>
      <c r="K75" s="100" t="s">
        <v>1107</v>
      </c>
      <c r="L75" s="100" t="s">
        <v>907</v>
      </c>
      <c r="M75" s="100" t="s">
        <v>674</v>
      </c>
      <c r="N75" s="100" t="s">
        <v>309</v>
      </c>
      <c r="O75" s="100" t="s">
        <v>310</v>
      </c>
      <c r="P75" s="100" t="s">
        <v>17</v>
      </c>
      <c r="Q75" s="100"/>
      <c r="R75" s="102" t="s">
        <v>1310</v>
      </c>
      <c r="T75" s="105">
        <v>4046</v>
      </c>
      <c r="U75" s="105">
        <v>6598</v>
      </c>
      <c r="V75" s="105">
        <v>19394</v>
      </c>
      <c r="W75" s="105">
        <v>30129</v>
      </c>
      <c r="X75" s="105">
        <v>0</v>
      </c>
      <c r="Y75" s="106">
        <f t="shared" si="0"/>
        <v>60167</v>
      </c>
      <c r="Z75" s="108">
        <f>T75*'BPU LOT 2 - 2023 ARENH'!F$24</f>
        <v>642.18111999999996</v>
      </c>
      <c r="AA75" s="108">
        <f>U75*'BPU LOT 2 - 2023 ARENH'!F$25</f>
        <v>1551.7836200000002</v>
      </c>
      <c r="AB75" s="108">
        <f>V75*'BPU LOT 2 - 2023 ARENH'!F$26</f>
        <v>4717.20262</v>
      </c>
      <c r="AC75" s="108">
        <f>W75*'BPU LOT 2 - 2023 ARENH'!F$27</f>
        <v>16985.82633</v>
      </c>
      <c r="AD75" s="108">
        <f>X75*'BPU LOT 2 - 2023 ARENH'!F$28</f>
        <v>0</v>
      </c>
      <c r="AE75" s="121">
        <f>'BPU LOT 2 - 2023 ARENH'!J$24</f>
        <v>0</v>
      </c>
      <c r="AF75" s="108">
        <f t="shared" si="3"/>
        <v>23896.993689999999</v>
      </c>
      <c r="AG75" s="95">
        <f>'BPU LOT 2 - 2023 ARENH'!G$24</f>
        <v>69.55</v>
      </c>
      <c r="AH75" s="95">
        <f t="shared" si="1"/>
        <v>23.899899999999999</v>
      </c>
      <c r="AI75" s="95">
        <f t="shared" si="2"/>
        <v>0.98</v>
      </c>
      <c r="AJ75" s="108">
        <f>'BPU LOT 2 - 2023 ARENH'!H$24</f>
        <v>-0.24199999999999999</v>
      </c>
      <c r="AK75" s="108">
        <f>'BPU LOT 2 - 2023 ARENH'!H$25</f>
        <v>2.9000000000000001E-2</v>
      </c>
      <c r="AL75" s="108">
        <f>'BPU LOT 2 - 2023 ARENH'!H$26</f>
        <v>-0.14099999999999999</v>
      </c>
      <c r="AM75" s="108">
        <f>'BPU LOT 2 - 2023 ARENH'!H$27</f>
        <v>0.60899999999999999</v>
      </c>
      <c r="AN75" s="108">
        <f>'BPU LOT 2 - 2023 ARENH'!H$28</f>
        <v>0</v>
      </c>
      <c r="AO75" s="108">
        <f t="shared" si="4"/>
        <v>224.12035215039191</v>
      </c>
      <c r="AP75" s="108">
        <f>'BPU LOT 2 - 2023 ARENH'!K$24</f>
        <v>4.7400000000000003E-3</v>
      </c>
      <c r="AQ75" s="108">
        <f t="shared" si="5"/>
        <v>285.19158000000004</v>
      </c>
      <c r="AR75" s="110">
        <v>62.481999999999999</v>
      </c>
      <c r="AS75" s="110">
        <v>397.60844400000002</v>
      </c>
      <c r="AT75" s="110">
        <v>828.51131999999996</v>
      </c>
      <c r="AU75" s="110">
        <v>0</v>
      </c>
      <c r="AV75" s="108">
        <f t="shared" si="6"/>
        <v>24406.30562215039</v>
      </c>
      <c r="AW75" s="108">
        <f t="shared" si="7"/>
        <v>25694.907386150393</v>
      </c>
    </row>
    <row r="76" spans="1:49" x14ac:dyDescent="0.35">
      <c r="A76" s="98" t="s">
        <v>113</v>
      </c>
      <c r="B76" s="100"/>
      <c r="C76" s="100" t="s">
        <v>483</v>
      </c>
      <c r="D76" s="100" t="s">
        <v>515</v>
      </c>
      <c r="E76" s="100" t="s">
        <v>599</v>
      </c>
      <c r="F76" s="98" t="s">
        <v>248</v>
      </c>
      <c r="G76" s="98" t="s">
        <v>183</v>
      </c>
      <c r="H76" s="98" t="s">
        <v>249</v>
      </c>
      <c r="I76" s="98" t="s">
        <v>229</v>
      </c>
      <c r="J76" s="98" t="s">
        <v>230</v>
      </c>
      <c r="K76" s="100" t="s">
        <v>1108</v>
      </c>
      <c r="L76" s="100" t="s">
        <v>908</v>
      </c>
      <c r="M76" s="100" t="s">
        <v>675</v>
      </c>
      <c r="N76" s="100" t="s">
        <v>312</v>
      </c>
      <c r="O76" s="100" t="s">
        <v>311</v>
      </c>
      <c r="P76" s="100" t="s">
        <v>17</v>
      </c>
      <c r="Q76" s="100"/>
      <c r="R76" s="102" t="s">
        <v>1299</v>
      </c>
      <c r="T76" s="105">
        <v>8783</v>
      </c>
      <c r="U76" s="105">
        <v>19845</v>
      </c>
      <c r="V76" s="105">
        <v>34919</v>
      </c>
      <c r="W76" s="105">
        <v>75493</v>
      </c>
      <c r="X76" s="105">
        <v>0</v>
      </c>
      <c r="Y76" s="106">
        <f t="shared" ref="Y76:Y139" si="8">T76+U76+V76+W76+X76</f>
        <v>139040</v>
      </c>
      <c r="Z76" s="108">
        <f>T76*'BPU LOT 2 - 2023 ARENH'!F$24</f>
        <v>1394.0377599999999</v>
      </c>
      <c r="AA76" s="108">
        <f>U76*'BPU LOT 2 - 2023 ARENH'!F$25</f>
        <v>4667.34555</v>
      </c>
      <c r="AB76" s="108">
        <f>V76*'BPU LOT 2 - 2023 ARENH'!F$26</f>
        <v>8493.3483699999997</v>
      </c>
      <c r="AC76" s="108">
        <f>W76*'BPU LOT 2 - 2023 ARENH'!F$27</f>
        <v>42560.688609999997</v>
      </c>
      <c r="AD76" s="108">
        <f>X76*'BPU LOT 2 - 2023 ARENH'!F$28</f>
        <v>0</v>
      </c>
      <c r="AE76" s="121">
        <f>'BPU LOT 2 - 2023 ARENH'!J$24</f>
        <v>0</v>
      </c>
      <c r="AF76" s="108">
        <f t="shared" si="3"/>
        <v>57115.420289999995</v>
      </c>
      <c r="AG76" s="95">
        <f>'BPU LOT 2 - 2023 ARENH'!G$24</f>
        <v>69.55</v>
      </c>
      <c r="AH76" s="95">
        <f t="shared" ref="AH76:AH139" si="9">L$6</f>
        <v>23.899899999999999</v>
      </c>
      <c r="AI76" s="95">
        <f t="shared" ref="AI76:AI139" si="10">L$5</f>
        <v>0.98</v>
      </c>
      <c r="AJ76" s="108">
        <f>'BPU LOT 2 - 2023 ARENH'!H$24</f>
        <v>-0.24199999999999999</v>
      </c>
      <c r="AK76" s="108">
        <f>'BPU LOT 2 - 2023 ARENH'!H$25</f>
        <v>2.9000000000000001E-2</v>
      </c>
      <c r="AL76" s="108">
        <f>'BPU LOT 2 - 2023 ARENH'!H$26</f>
        <v>-0.14099999999999999</v>
      </c>
      <c r="AM76" s="108">
        <f>'BPU LOT 2 - 2023 ARENH'!H$27</f>
        <v>0.60899999999999999</v>
      </c>
      <c r="AN76" s="108">
        <f>'BPU LOT 2 - 2023 ARENH'!H$28</f>
        <v>0</v>
      </c>
      <c r="AO76" s="108">
        <f t="shared" si="4"/>
        <v>574.30253385584319</v>
      </c>
      <c r="AP76" s="108">
        <f>'BPU LOT 2 - 2023 ARENH'!K$24</f>
        <v>4.7400000000000003E-3</v>
      </c>
      <c r="AQ76" s="108">
        <f t="shared" si="5"/>
        <v>659.04960000000005</v>
      </c>
      <c r="AR76" s="110">
        <v>140.01400000000001</v>
      </c>
      <c r="AS76" s="110">
        <v>847.98046799999997</v>
      </c>
      <c r="AT76" s="110">
        <v>1747.3747200000005</v>
      </c>
      <c r="AU76" s="110">
        <v>0</v>
      </c>
      <c r="AV76" s="108">
        <f t="shared" si="6"/>
        <v>58348.772423855837</v>
      </c>
      <c r="AW76" s="108">
        <f t="shared" si="7"/>
        <v>61084.141611855841</v>
      </c>
    </row>
    <row r="77" spans="1:49" x14ac:dyDescent="0.35">
      <c r="A77" s="98" t="s">
        <v>113</v>
      </c>
      <c r="B77" s="100"/>
      <c r="C77" s="100" t="s">
        <v>483</v>
      </c>
      <c r="D77" s="100" t="s">
        <v>201</v>
      </c>
      <c r="E77" s="100" t="s">
        <v>599</v>
      </c>
      <c r="F77" s="98" t="s">
        <v>248</v>
      </c>
      <c r="G77" s="98" t="s">
        <v>183</v>
      </c>
      <c r="H77" s="98" t="s">
        <v>249</v>
      </c>
      <c r="I77" s="98" t="s">
        <v>229</v>
      </c>
      <c r="J77" s="98" t="s">
        <v>230</v>
      </c>
      <c r="K77" s="100" t="s">
        <v>1109</v>
      </c>
      <c r="L77" s="100" t="s">
        <v>909</v>
      </c>
      <c r="M77" s="100" t="s">
        <v>676</v>
      </c>
      <c r="N77" s="100" t="s">
        <v>423</v>
      </c>
      <c r="O77" s="100" t="s">
        <v>677</v>
      </c>
      <c r="P77" s="100" t="s">
        <v>17</v>
      </c>
      <c r="Q77" s="100"/>
      <c r="R77" s="102" t="s">
        <v>1290</v>
      </c>
      <c r="T77" s="105">
        <v>2684</v>
      </c>
      <c r="U77" s="105">
        <v>3544</v>
      </c>
      <c r="V77" s="105">
        <v>13514</v>
      </c>
      <c r="W77" s="105">
        <v>20180</v>
      </c>
      <c r="X77" s="105">
        <v>0</v>
      </c>
      <c r="Y77" s="106">
        <f t="shared" si="8"/>
        <v>39922</v>
      </c>
      <c r="Z77" s="108">
        <f>T77*'BPU LOT 2 - 2023 ARENH'!F$24</f>
        <v>426.00448</v>
      </c>
      <c r="AA77" s="108">
        <f>U77*'BPU LOT 2 - 2023 ARENH'!F$25</f>
        <v>833.51336000000003</v>
      </c>
      <c r="AB77" s="108">
        <f>V77*'BPU LOT 2 - 2023 ARENH'!F$26</f>
        <v>3287.0102200000001</v>
      </c>
      <c r="AC77" s="108">
        <f>W77*'BPU LOT 2 - 2023 ARENH'!F$27</f>
        <v>11376.8786</v>
      </c>
      <c r="AD77" s="108">
        <f>X77*'BPU LOT 2 - 2023 ARENH'!F$28</f>
        <v>0</v>
      </c>
      <c r="AE77" s="121">
        <f>'BPU LOT 2 - 2023 ARENH'!J$24</f>
        <v>0</v>
      </c>
      <c r="AF77" s="108">
        <f t="shared" ref="AF77:AF140" si="11">Z77+AA77+AB77+AC77+AD77+AE77</f>
        <v>15923.406660000001</v>
      </c>
      <c r="AG77" s="95">
        <f>'BPU LOT 2 - 2023 ARENH'!G$24</f>
        <v>69.55</v>
      </c>
      <c r="AH77" s="95">
        <f t="shared" si="9"/>
        <v>23.899899999999999</v>
      </c>
      <c r="AI77" s="95">
        <f t="shared" si="10"/>
        <v>0.98</v>
      </c>
      <c r="AJ77" s="108">
        <f>'BPU LOT 2 - 2023 ARENH'!H$24</f>
        <v>-0.24199999999999999</v>
      </c>
      <c r="AK77" s="108">
        <f>'BPU LOT 2 - 2023 ARENH'!H$25</f>
        <v>2.9000000000000001E-2</v>
      </c>
      <c r="AL77" s="108">
        <f>'BPU LOT 2 - 2023 ARENH'!H$26</f>
        <v>-0.14099999999999999</v>
      </c>
      <c r="AM77" s="108">
        <f>'BPU LOT 2 - 2023 ARENH'!H$27</f>
        <v>0.60899999999999999</v>
      </c>
      <c r="AN77" s="108">
        <f>'BPU LOT 2 - 2023 ARENH'!H$28</f>
        <v>0</v>
      </c>
      <c r="AO77" s="108">
        <f t="shared" ref="AO77:AO140" si="12">AH77*AI77*(AJ77*Z77+AK77*AA77+AL77*AB77+AM77*AC77+AN77*AD77)/1000</f>
        <v>149.57529766081242</v>
      </c>
      <c r="AP77" s="108">
        <f>'BPU LOT 2 - 2023 ARENH'!K$24</f>
        <v>4.7400000000000003E-3</v>
      </c>
      <c r="AQ77" s="108">
        <f t="shared" ref="AQ77:AQ140" si="13">AP77*Y77</f>
        <v>189.23028000000002</v>
      </c>
      <c r="AR77" s="110">
        <v>41.023499999999999</v>
      </c>
      <c r="AS77" s="110">
        <v>296.397108</v>
      </c>
      <c r="AT77" s="110">
        <v>543.97160999999994</v>
      </c>
      <c r="AU77" s="110">
        <v>0</v>
      </c>
      <c r="AV77" s="108">
        <f t="shared" ref="AV77:AV140" si="14">AQ77+AO77+AF77</f>
        <v>16262.212237660813</v>
      </c>
      <c r="AW77" s="108">
        <f t="shared" ref="AW77:AW140" si="15">AV77+AR77+AS77+AT77+AU77</f>
        <v>17143.604455660814</v>
      </c>
    </row>
    <row r="78" spans="1:49" x14ac:dyDescent="0.35">
      <c r="A78" s="98" t="s">
        <v>113</v>
      </c>
      <c r="B78" s="100"/>
      <c r="C78" s="100" t="s">
        <v>483</v>
      </c>
      <c r="D78" s="100" t="s">
        <v>542</v>
      </c>
      <c r="E78" s="100" t="s">
        <v>599</v>
      </c>
      <c r="F78" s="98" t="s">
        <v>248</v>
      </c>
      <c r="G78" s="98" t="s">
        <v>183</v>
      </c>
      <c r="H78" s="98" t="s">
        <v>249</v>
      </c>
      <c r="I78" s="98" t="s">
        <v>229</v>
      </c>
      <c r="J78" s="98" t="s">
        <v>230</v>
      </c>
      <c r="K78" s="100" t="s">
        <v>1110</v>
      </c>
      <c r="L78" s="100" t="s">
        <v>910</v>
      </c>
      <c r="M78" s="100" t="s">
        <v>678</v>
      </c>
      <c r="N78" s="100" t="s">
        <v>679</v>
      </c>
      <c r="O78" s="100" t="s">
        <v>680</v>
      </c>
      <c r="P78" s="100" t="s">
        <v>17</v>
      </c>
      <c r="Q78" s="100"/>
      <c r="R78" s="102" t="s">
        <v>1290</v>
      </c>
      <c r="T78" s="105">
        <v>4645</v>
      </c>
      <c r="U78" s="105">
        <v>7137</v>
      </c>
      <c r="V78" s="105">
        <v>16317</v>
      </c>
      <c r="W78" s="105">
        <v>27209</v>
      </c>
      <c r="X78" s="105">
        <v>0</v>
      </c>
      <c r="Y78" s="106">
        <f t="shared" si="8"/>
        <v>55308</v>
      </c>
      <c r="Z78" s="108">
        <f>T78*'BPU LOT 2 - 2023 ARENH'!F$24</f>
        <v>737.25440000000003</v>
      </c>
      <c r="AA78" s="108">
        <f>U78*'BPU LOT 2 - 2023 ARENH'!F$25</f>
        <v>1678.5510300000001</v>
      </c>
      <c r="AB78" s="108">
        <f>V78*'BPU LOT 2 - 2023 ARENH'!F$26</f>
        <v>3968.7839100000001</v>
      </c>
      <c r="AC78" s="108">
        <f>W78*'BPU LOT 2 - 2023 ARENH'!F$27</f>
        <v>15339.61793</v>
      </c>
      <c r="AD78" s="108">
        <f>X78*'BPU LOT 2 - 2023 ARENH'!F$28</f>
        <v>0</v>
      </c>
      <c r="AE78" s="121">
        <f>'BPU LOT 2 - 2023 ARENH'!J$24</f>
        <v>0</v>
      </c>
      <c r="AF78" s="108">
        <f t="shared" si="11"/>
        <v>21724.207269999999</v>
      </c>
      <c r="AG78" s="95">
        <f>'BPU LOT 2 - 2023 ARENH'!G$24</f>
        <v>69.55</v>
      </c>
      <c r="AH78" s="95">
        <f t="shared" si="9"/>
        <v>23.899899999999999</v>
      </c>
      <c r="AI78" s="95">
        <f t="shared" si="10"/>
        <v>0.98</v>
      </c>
      <c r="AJ78" s="108">
        <f>'BPU LOT 2 - 2023 ARENH'!H$24</f>
        <v>-0.24199999999999999</v>
      </c>
      <c r="AK78" s="108">
        <f>'BPU LOT 2 - 2023 ARENH'!H$25</f>
        <v>2.9000000000000001E-2</v>
      </c>
      <c r="AL78" s="108">
        <f>'BPU LOT 2 - 2023 ARENH'!H$26</f>
        <v>-0.14099999999999999</v>
      </c>
      <c r="AM78" s="108">
        <f>'BPU LOT 2 - 2023 ARENH'!H$27</f>
        <v>0.60899999999999999</v>
      </c>
      <c r="AN78" s="108">
        <f>'BPU LOT 2 - 2023 ARENH'!H$28</f>
        <v>0</v>
      </c>
      <c r="AO78" s="108">
        <f t="shared" si="12"/>
        <v>202.65780101557297</v>
      </c>
      <c r="AP78" s="108">
        <f>'BPU LOT 2 - 2023 ARENH'!K$24</f>
        <v>4.7400000000000003E-3</v>
      </c>
      <c r="AQ78" s="108">
        <f t="shared" si="13"/>
        <v>262.15992</v>
      </c>
      <c r="AR78" s="110">
        <v>59.506999999999998</v>
      </c>
      <c r="AS78" s="110">
        <v>296.397108</v>
      </c>
      <c r="AT78" s="110">
        <v>371.32368000000002</v>
      </c>
      <c r="AU78" s="110">
        <v>0</v>
      </c>
      <c r="AV78" s="108">
        <f t="shared" si="14"/>
        <v>22189.024991015573</v>
      </c>
      <c r="AW78" s="108">
        <f t="shared" si="15"/>
        <v>22916.252779015576</v>
      </c>
    </row>
    <row r="79" spans="1:49" x14ac:dyDescent="0.35">
      <c r="A79" s="98" t="s">
        <v>113</v>
      </c>
      <c r="B79" s="100"/>
      <c r="C79" s="100" t="s">
        <v>483</v>
      </c>
      <c r="D79" s="100" t="s">
        <v>543</v>
      </c>
      <c r="E79" s="100" t="s">
        <v>599</v>
      </c>
      <c r="F79" s="98" t="s">
        <v>248</v>
      </c>
      <c r="G79" s="98" t="s">
        <v>183</v>
      </c>
      <c r="H79" s="98" t="s">
        <v>249</v>
      </c>
      <c r="I79" s="98" t="s">
        <v>229</v>
      </c>
      <c r="J79" s="98" t="s">
        <v>230</v>
      </c>
      <c r="K79" s="100" t="s">
        <v>1111</v>
      </c>
      <c r="L79" s="100" t="s">
        <v>911</v>
      </c>
      <c r="M79" s="100" t="s">
        <v>681</v>
      </c>
      <c r="N79" s="100" t="s">
        <v>225</v>
      </c>
      <c r="O79" s="100" t="s">
        <v>226</v>
      </c>
      <c r="P79" s="100" t="s">
        <v>17</v>
      </c>
      <c r="Q79" s="100"/>
      <c r="R79" s="102" t="s">
        <v>1290</v>
      </c>
      <c r="T79" s="105">
        <v>3521</v>
      </c>
      <c r="U79" s="105">
        <v>5274</v>
      </c>
      <c r="V79" s="105">
        <v>15731</v>
      </c>
      <c r="W79" s="105">
        <v>23252</v>
      </c>
      <c r="X79" s="105">
        <v>0</v>
      </c>
      <c r="Y79" s="106">
        <f t="shared" si="8"/>
        <v>47778</v>
      </c>
      <c r="Z79" s="108">
        <f>T79*'BPU LOT 2 - 2023 ARENH'!F$24</f>
        <v>558.85311999999999</v>
      </c>
      <c r="AA79" s="108">
        <f>U79*'BPU LOT 2 - 2023 ARENH'!F$25</f>
        <v>1240.3920600000001</v>
      </c>
      <c r="AB79" s="108">
        <f>V79*'BPU LOT 2 - 2023 ARENH'!F$26</f>
        <v>3826.2511300000001</v>
      </c>
      <c r="AC79" s="108">
        <f>W79*'BPU LOT 2 - 2023 ARENH'!F$27</f>
        <v>13108.78004</v>
      </c>
      <c r="AD79" s="108">
        <f>X79*'BPU LOT 2 - 2023 ARENH'!F$28</f>
        <v>0</v>
      </c>
      <c r="AE79" s="121">
        <f>'BPU LOT 2 - 2023 ARENH'!J$24</f>
        <v>0</v>
      </c>
      <c r="AF79" s="108">
        <f t="shared" si="11"/>
        <v>18734.27635</v>
      </c>
      <c r="AG79" s="95">
        <f>'BPU LOT 2 - 2023 ARENH'!G$24</f>
        <v>69.55</v>
      </c>
      <c r="AH79" s="95">
        <f t="shared" si="9"/>
        <v>23.899899999999999</v>
      </c>
      <c r="AI79" s="95">
        <f t="shared" si="10"/>
        <v>0.98</v>
      </c>
      <c r="AJ79" s="108">
        <f>'BPU LOT 2 - 2023 ARENH'!H$24</f>
        <v>-0.24199999999999999</v>
      </c>
      <c r="AK79" s="108">
        <f>'BPU LOT 2 - 2023 ARENH'!H$25</f>
        <v>2.9000000000000001E-2</v>
      </c>
      <c r="AL79" s="108">
        <f>'BPU LOT 2 - 2023 ARENH'!H$26</f>
        <v>-0.14099999999999999</v>
      </c>
      <c r="AM79" s="108">
        <f>'BPU LOT 2 - 2023 ARENH'!H$27</f>
        <v>0.60899999999999999</v>
      </c>
      <c r="AN79" s="108">
        <f>'BPU LOT 2 - 2023 ARENH'!H$28</f>
        <v>0</v>
      </c>
      <c r="AO79" s="108">
        <f t="shared" si="12"/>
        <v>172.02156314527016</v>
      </c>
      <c r="AP79" s="108">
        <f>'BPU LOT 2 - 2023 ARENH'!K$24</f>
        <v>4.7400000000000003E-3</v>
      </c>
      <c r="AQ79" s="108">
        <f t="shared" si="13"/>
        <v>226.46772000000001</v>
      </c>
      <c r="AR79" s="110">
        <v>54.881999999999998</v>
      </c>
      <c r="AS79" s="110">
        <v>296.397108</v>
      </c>
      <c r="AT79" s="110">
        <v>727.73532000000012</v>
      </c>
      <c r="AU79" s="110">
        <v>0</v>
      </c>
      <c r="AV79" s="108">
        <f t="shared" si="14"/>
        <v>19132.765633145271</v>
      </c>
      <c r="AW79" s="108">
        <f t="shared" si="15"/>
        <v>20211.780061145273</v>
      </c>
    </row>
    <row r="80" spans="1:49" x14ac:dyDescent="0.35">
      <c r="A80" s="98" t="s">
        <v>113</v>
      </c>
      <c r="B80" s="100"/>
      <c r="C80" s="100" t="s">
        <v>483</v>
      </c>
      <c r="D80" s="100" t="s">
        <v>544</v>
      </c>
      <c r="E80" s="100" t="s">
        <v>599</v>
      </c>
      <c r="F80" s="98" t="s">
        <v>248</v>
      </c>
      <c r="G80" s="98" t="s">
        <v>183</v>
      </c>
      <c r="H80" s="98" t="s">
        <v>249</v>
      </c>
      <c r="I80" s="98" t="s">
        <v>229</v>
      </c>
      <c r="J80" s="98" t="s">
        <v>230</v>
      </c>
      <c r="K80" s="100" t="s">
        <v>1112</v>
      </c>
      <c r="L80" s="100" t="s">
        <v>912</v>
      </c>
      <c r="M80" s="100" t="s">
        <v>682</v>
      </c>
      <c r="N80" s="100" t="s">
        <v>683</v>
      </c>
      <c r="O80" s="100" t="s">
        <v>684</v>
      </c>
      <c r="P80" s="100" t="s">
        <v>17</v>
      </c>
      <c r="Q80" s="100"/>
      <c r="R80" s="102" t="s">
        <v>1304</v>
      </c>
      <c r="T80" s="105">
        <v>3173</v>
      </c>
      <c r="U80" s="105">
        <v>4027</v>
      </c>
      <c r="V80" s="105">
        <v>16907</v>
      </c>
      <c r="W80" s="105">
        <v>24655</v>
      </c>
      <c r="X80" s="105">
        <v>0</v>
      </c>
      <c r="Y80" s="106">
        <f t="shared" si="8"/>
        <v>48762</v>
      </c>
      <c r="Z80" s="108">
        <f>T80*'BPU LOT 2 - 2023 ARENH'!F$24</f>
        <v>503.61856</v>
      </c>
      <c r="AA80" s="108">
        <f>U80*'BPU LOT 2 - 2023 ARENH'!F$25</f>
        <v>947.11013000000003</v>
      </c>
      <c r="AB80" s="108">
        <f>V80*'BPU LOT 2 - 2023 ARENH'!F$26</f>
        <v>4112.2896099999998</v>
      </c>
      <c r="AC80" s="108">
        <f>W80*'BPU LOT 2 - 2023 ARENH'!F$27</f>
        <v>13899.74935</v>
      </c>
      <c r="AD80" s="108">
        <f>X80*'BPU LOT 2 - 2023 ARENH'!F$28</f>
        <v>0</v>
      </c>
      <c r="AE80" s="121">
        <f>'BPU LOT 2 - 2023 ARENH'!J$24</f>
        <v>0</v>
      </c>
      <c r="AF80" s="108">
        <f t="shared" si="11"/>
        <v>19462.767650000002</v>
      </c>
      <c r="AG80" s="95">
        <f>'BPU LOT 2 - 2023 ARENH'!G$24</f>
        <v>69.55</v>
      </c>
      <c r="AH80" s="95">
        <f t="shared" si="9"/>
        <v>23.899899999999999</v>
      </c>
      <c r="AI80" s="95">
        <f t="shared" si="10"/>
        <v>0.98</v>
      </c>
      <c r="AJ80" s="108">
        <f>'BPU LOT 2 - 2023 ARENH'!H$24</f>
        <v>-0.24199999999999999</v>
      </c>
      <c r="AK80" s="108">
        <f>'BPU LOT 2 - 2023 ARENH'!H$25</f>
        <v>2.9000000000000001E-2</v>
      </c>
      <c r="AL80" s="108">
        <f>'BPU LOT 2 - 2023 ARENH'!H$26</f>
        <v>-0.14099999999999999</v>
      </c>
      <c r="AM80" s="108">
        <f>'BPU LOT 2 - 2023 ARENH'!H$27</f>
        <v>0.60899999999999999</v>
      </c>
      <c r="AN80" s="108">
        <f>'BPU LOT 2 - 2023 ARENH'!H$28</f>
        <v>0</v>
      </c>
      <c r="AO80" s="108">
        <f t="shared" si="12"/>
        <v>182.47312952190447</v>
      </c>
      <c r="AP80" s="108">
        <f>'BPU LOT 2 - 2023 ARENH'!K$24</f>
        <v>4.7400000000000003E-3</v>
      </c>
      <c r="AQ80" s="108">
        <f t="shared" si="13"/>
        <v>231.13188000000002</v>
      </c>
      <c r="AR80" s="110">
        <v>49.905999999999999</v>
      </c>
      <c r="AS80" s="110">
        <v>465.08266800000001</v>
      </c>
      <c r="AT80" s="110">
        <v>661.75355999999999</v>
      </c>
      <c r="AU80" s="110">
        <v>0</v>
      </c>
      <c r="AV80" s="108">
        <f t="shared" si="14"/>
        <v>19876.372659521905</v>
      </c>
      <c r="AW80" s="108">
        <f t="shared" si="15"/>
        <v>21053.114887521904</v>
      </c>
    </row>
    <row r="81" spans="1:49" x14ac:dyDescent="0.35">
      <c r="A81" s="98" t="s">
        <v>113</v>
      </c>
      <c r="B81" s="100"/>
      <c r="C81" s="100" t="s">
        <v>483</v>
      </c>
      <c r="D81" s="100" t="s">
        <v>521</v>
      </c>
      <c r="E81" s="100" t="s">
        <v>599</v>
      </c>
      <c r="F81" s="98" t="s">
        <v>248</v>
      </c>
      <c r="G81" s="98" t="s">
        <v>183</v>
      </c>
      <c r="H81" s="98" t="s">
        <v>249</v>
      </c>
      <c r="I81" s="98" t="s">
        <v>229</v>
      </c>
      <c r="J81" s="98" t="s">
        <v>230</v>
      </c>
      <c r="K81" s="100" t="s">
        <v>1113</v>
      </c>
      <c r="L81" s="100" t="s">
        <v>913</v>
      </c>
      <c r="M81" s="100" t="s">
        <v>685</v>
      </c>
      <c r="N81" s="100" t="s">
        <v>272</v>
      </c>
      <c r="O81" s="100" t="s">
        <v>420</v>
      </c>
      <c r="P81" s="100" t="s">
        <v>17</v>
      </c>
      <c r="Q81" s="100"/>
      <c r="R81" s="102" t="s">
        <v>1310</v>
      </c>
      <c r="T81" s="105">
        <v>4079</v>
      </c>
      <c r="U81" s="105">
        <v>6430</v>
      </c>
      <c r="V81" s="105">
        <v>17558</v>
      </c>
      <c r="W81" s="105">
        <v>28569</v>
      </c>
      <c r="X81" s="105">
        <v>0</v>
      </c>
      <c r="Y81" s="106">
        <f t="shared" si="8"/>
        <v>56636</v>
      </c>
      <c r="Z81" s="108">
        <f>T81*'BPU LOT 2 - 2023 ARENH'!F$24</f>
        <v>647.41887999999994</v>
      </c>
      <c r="AA81" s="108">
        <f>U81*'BPU LOT 2 - 2023 ARENH'!F$25</f>
        <v>1512.2717</v>
      </c>
      <c r="AB81" s="108">
        <f>V81*'BPU LOT 2 - 2023 ARENH'!F$26</f>
        <v>4270.6323400000001</v>
      </c>
      <c r="AC81" s="108">
        <f>W81*'BPU LOT 2 - 2023 ARENH'!F$27</f>
        <v>16106.34513</v>
      </c>
      <c r="AD81" s="108">
        <f>X81*'BPU LOT 2 - 2023 ARENH'!F$28</f>
        <v>0</v>
      </c>
      <c r="AE81" s="121">
        <f>'BPU LOT 2 - 2023 ARENH'!J$24</f>
        <v>0</v>
      </c>
      <c r="AF81" s="108">
        <f t="shared" si="11"/>
        <v>22536.66805</v>
      </c>
      <c r="AG81" s="95">
        <f>'BPU LOT 2 - 2023 ARENH'!G$24</f>
        <v>69.55</v>
      </c>
      <c r="AH81" s="95">
        <f t="shared" si="9"/>
        <v>23.899899999999999</v>
      </c>
      <c r="AI81" s="95">
        <f t="shared" si="10"/>
        <v>0.98</v>
      </c>
      <c r="AJ81" s="108">
        <f>'BPU LOT 2 - 2023 ARENH'!H$24</f>
        <v>-0.24199999999999999</v>
      </c>
      <c r="AK81" s="108">
        <f>'BPU LOT 2 - 2023 ARENH'!H$25</f>
        <v>2.9000000000000001E-2</v>
      </c>
      <c r="AL81" s="108">
        <f>'BPU LOT 2 - 2023 ARENH'!H$26</f>
        <v>-0.14099999999999999</v>
      </c>
      <c r="AM81" s="108">
        <f>'BPU LOT 2 - 2023 ARENH'!H$27</f>
        <v>0.60899999999999999</v>
      </c>
      <c r="AN81" s="108">
        <f>'BPU LOT 2 - 2023 ARENH'!H$28</f>
        <v>0</v>
      </c>
      <c r="AO81" s="108">
        <f t="shared" si="12"/>
        <v>212.99375359971611</v>
      </c>
      <c r="AP81" s="108">
        <f>'BPU LOT 2 - 2023 ARENH'!K$24</f>
        <v>4.7400000000000003E-3</v>
      </c>
      <c r="AQ81" s="108">
        <f t="shared" si="13"/>
        <v>268.45464000000004</v>
      </c>
      <c r="AR81" s="110">
        <v>58.01</v>
      </c>
      <c r="AS81" s="110">
        <v>397.60844400000002</v>
      </c>
      <c r="AT81" s="110">
        <v>723.96480000000008</v>
      </c>
      <c r="AU81" s="110">
        <v>0</v>
      </c>
      <c r="AV81" s="108">
        <f t="shared" si="14"/>
        <v>23018.116443599716</v>
      </c>
      <c r="AW81" s="108">
        <f t="shared" si="15"/>
        <v>24197.699687599717</v>
      </c>
    </row>
    <row r="82" spans="1:49" x14ac:dyDescent="0.35">
      <c r="A82" s="98" t="s">
        <v>113</v>
      </c>
      <c r="B82" s="100"/>
      <c r="C82" s="100" t="s">
        <v>483</v>
      </c>
      <c r="D82" s="100" t="s">
        <v>517</v>
      </c>
      <c r="E82" s="100" t="s">
        <v>599</v>
      </c>
      <c r="F82" s="98" t="s">
        <v>248</v>
      </c>
      <c r="G82" s="98" t="s">
        <v>183</v>
      </c>
      <c r="H82" s="98" t="s">
        <v>249</v>
      </c>
      <c r="I82" s="98" t="s">
        <v>229</v>
      </c>
      <c r="J82" s="98" t="s">
        <v>230</v>
      </c>
      <c r="K82" s="100" t="s">
        <v>1114</v>
      </c>
      <c r="L82" s="100" t="s">
        <v>914</v>
      </c>
      <c r="M82" s="100" t="s">
        <v>686</v>
      </c>
      <c r="N82" s="100" t="s">
        <v>229</v>
      </c>
      <c r="O82" s="100" t="s">
        <v>230</v>
      </c>
      <c r="P82" s="100" t="s">
        <v>17</v>
      </c>
      <c r="Q82" s="100"/>
      <c r="R82" s="102" t="s">
        <v>1307</v>
      </c>
      <c r="T82" s="105">
        <v>6000</v>
      </c>
      <c r="U82" s="105">
        <v>11119</v>
      </c>
      <c r="V82" s="105">
        <v>25736</v>
      </c>
      <c r="W82" s="105">
        <v>45609</v>
      </c>
      <c r="X82" s="105">
        <v>0</v>
      </c>
      <c r="Y82" s="106">
        <f t="shared" si="8"/>
        <v>88464</v>
      </c>
      <c r="Z82" s="108">
        <f>T82*'BPU LOT 2 - 2023 ARENH'!F$24</f>
        <v>952.32</v>
      </c>
      <c r="AA82" s="108">
        <f>U82*'BPU LOT 2 - 2023 ARENH'!F$25</f>
        <v>2615.0776100000003</v>
      </c>
      <c r="AB82" s="108">
        <f>V82*'BPU LOT 2 - 2023 ARENH'!F$26</f>
        <v>6259.76728</v>
      </c>
      <c r="AC82" s="108">
        <f>W82*'BPU LOT 2 - 2023 ARENH'!F$27</f>
        <v>25712.985929999999</v>
      </c>
      <c r="AD82" s="108">
        <f>X82*'BPU LOT 2 - 2023 ARENH'!F$28</f>
        <v>0</v>
      </c>
      <c r="AE82" s="121">
        <f>'BPU LOT 2 - 2023 ARENH'!J$24</f>
        <v>0</v>
      </c>
      <c r="AF82" s="108">
        <f t="shared" si="11"/>
        <v>35540.150819999995</v>
      </c>
      <c r="AG82" s="95">
        <f>'BPU LOT 2 - 2023 ARENH'!G$24</f>
        <v>69.55</v>
      </c>
      <c r="AH82" s="95">
        <f t="shared" si="9"/>
        <v>23.899899999999999</v>
      </c>
      <c r="AI82" s="95">
        <f t="shared" si="10"/>
        <v>0.98</v>
      </c>
      <c r="AJ82" s="108">
        <f>'BPU LOT 2 - 2023 ARENH'!H$24</f>
        <v>-0.24199999999999999</v>
      </c>
      <c r="AK82" s="108">
        <f>'BPU LOT 2 - 2023 ARENH'!H$25</f>
        <v>2.9000000000000001E-2</v>
      </c>
      <c r="AL82" s="108">
        <f>'BPU LOT 2 - 2023 ARENH'!H$26</f>
        <v>-0.14099999999999999</v>
      </c>
      <c r="AM82" s="108">
        <f>'BPU LOT 2 - 2023 ARENH'!H$27</f>
        <v>0.60899999999999999</v>
      </c>
      <c r="AN82" s="108">
        <f>'BPU LOT 2 - 2023 ARENH'!H$28</f>
        <v>0</v>
      </c>
      <c r="AO82" s="108">
        <f t="shared" si="12"/>
        <v>342.47404520400329</v>
      </c>
      <c r="AP82" s="108">
        <f>'BPU LOT 2 - 2023 ARENH'!K$24</f>
        <v>4.7400000000000003E-3</v>
      </c>
      <c r="AQ82" s="108">
        <f t="shared" si="13"/>
        <v>419.31936000000002</v>
      </c>
      <c r="AR82" s="110">
        <v>92.570499999999996</v>
      </c>
      <c r="AS82" s="110">
        <v>498.81977999999998</v>
      </c>
      <c r="AT82" s="110">
        <v>1227.4848299999999</v>
      </c>
      <c r="AU82" s="110">
        <v>0</v>
      </c>
      <c r="AV82" s="108">
        <f t="shared" si="14"/>
        <v>36301.944225203995</v>
      </c>
      <c r="AW82" s="108">
        <f t="shared" si="15"/>
        <v>38120.819335203996</v>
      </c>
    </row>
    <row r="83" spans="1:49" x14ac:dyDescent="0.35">
      <c r="A83" s="98" t="s">
        <v>113</v>
      </c>
      <c r="B83" s="100"/>
      <c r="C83" s="100" t="s">
        <v>483</v>
      </c>
      <c r="D83" s="100" t="s">
        <v>509</v>
      </c>
      <c r="E83" s="100" t="s">
        <v>599</v>
      </c>
      <c r="F83" s="98" t="s">
        <v>248</v>
      </c>
      <c r="G83" s="98" t="s">
        <v>183</v>
      </c>
      <c r="H83" s="98" t="s">
        <v>249</v>
      </c>
      <c r="I83" s="98" t="s">
        <v>229</v>
      </c>
      <c r="J83" s="98" t="s">
        <v>230</v>
      </c>
      <c r="K83" s="100" t="s">
        <v>1115</v>
      </c>
      <c r="L83" s="100" t="s">
        <v>915</v>
      </c>
      <c r="M83" s="100" t="s">
        <v>687</v>
      </c>
      <c r="N83" s="100" t="s">
        <v>205</v>
      </c>
      <c r="O83" s="100" t="s">
        <v>206</v>
      </c>
      <c r="P83" s="100" t="s">
        <v>17</v>
      </c>
      <c r="Q83" s="100"/>
      <c r="R83" s="102" t="s">
        <v>1290</v>
      </c>
      <c r="T83" s="105">
        <v>4021</v>
      </c>
      <c r="U83" s="105">
        <v>5908</v>
      </c>
      <c r="V83" s="105">
        <v>16300</v>
      </c>
      <c r="W83" s="105">
        <v>27117</v>
      </c>
      <c r="X83" s="105">
        <v>0</v>
      </c>
      <c r="Y83" s="106">
        <f t="shared" si="8"/>
        <v>53346</v>
      </c>
      <c r="Z83" s="108">
        <f>T83*'BPU LOT 2 - 2023 ARENH'!F$24</f>
        <v>638.21312</v>
      </c>
      <c r="AA83" s="108">
        <f>U83*'BPU LOT 2 - 2023 ARENH'!F$25</f>
        <v>1389.50252</v>
      </c>
      <c r="AB83" s="108">
        <f>V83*'BPU LOT 2 - 2023 ARENH'!F$26</f>
        <v>3964.6489999999999</v>
      </c>
      <c r="AC83" s="108">
        <f>W83*'BPU LOT 2 - 2023 ARENH'!F$27</f>
        <v>15287.75109</v>
      </c>
      <c r="AD83" s="108">
        <f>X83*'BPU LOT 2 - 2023 ARENH'!F$28</f>
        <v>0</v>
      </c>
      <c r="AE83" s="121">
        <f>'BPU LOT 2 - 2023 ARENH'!J$24</f>
        <v>0</v>
      </c>
      <c r="AF83" s="108">
        <f t="shared" si="11"/>
        <v>21280.115729999998</v>
      </c>
      <c r="AG83" s="95">
        <f>'BPU LOT 2 - 2023 ARENH'!G$24</f>
        <v>69.55</v>
      </c>
      <c r="AH83" s="95">
        <f t="shared" si="9"/>
        <v>23.899899999999999</v>
      </c>
      <c r="AI83" s="95">
        <f t="shared" si="10"/>
        <v>0.98</v>
      </c>
      <c r="AJ83" s="108">
        <f>'BPU LOT 2 - 2023 ARENH'!H$24</f>
        <v>-0.24199999999999999</v>
      </c>
      <c r="AK83" s="108">
        <f>'BPU LOT 2 - 2023 ARENH'!H$25</f>
        <v>2.9000000000000001E-2</v>
      </c>
      <c r="AL83" s="108">
        <f>'BPU LOT 2 - 2023 ARENH'!H$26</f>
        <v>-0.14099999999999999</v>
      </c>
      <c r="AM83" s="108">
        <f>'BPU LOT 2 - 2023 ARENH'!H$27</f>
        <v>0.60899999999999999</v>
      </c>
      <c r="AN83" s="108">
        <f>'BPU LOT 2 - 2023 ARENH'!H$28</f>
        <v>0</v>
      </c>
      <c r="AO83" s="108">
        <f t="shared" si="12"/>
        <v>202.29667509740818</v>
      </c>
      <c r="AP83" s="108">
        <f>'BPU LOT 2 - 2023 ARENH'!K$24</f>
        <v>4.7400000000000003E-3</v>
      </c>
      <c r="AQ83" s="108">
        <f t="shared" si="13"/>
        <v>252.86004000000003</v>
      </c>
      <c r="AR83" s="110">
        <v>54.32</v>
      </c>
      <c r="AS83" s="110">
        <v>296.397108</v>
      </c>
      <c r="AT83" s="110">
        <v>720.28319999999997</v>
      </c>
      <c r="AU83" s="110">
        <v>0</v>
      </c>
      <c r="AV83" s="108">
        <f t="shared" si="14"/>
        <v>21735.272445097406</v>
      </c>
      <c r="AW83" s="108">
        <f t="shared" si="15"/>
        <v>22806.272753097408</v>
      </c>
    </row>
    <row r="84" spans="1:49" x14ac:dyDescent="0.35">
      <c r="A84" s="98" t="s">
        <v>113</v>
      </c>
      <c r="B84" s="100"/>
      <c r="C84" s="100" t="s">
        <v>483</v>
      </c>
      <c r="D84" s="100" t="s">
        <v>545</v>
      </c>
      <c r="E84" s="100" t="s">
        <v>599</v>
      </c>
      <c r="F84" s="98" t="s">
        <v>248</v>
      </c>
      <c r="G84" s="98" t="s">
        <v>183</v>
      </c>
      <c r="H84" s="98" t="s">
        <v>249</v>
      </c>
      <c r="I84" s="98" t="s">
        <v>229</v>
      </c>
      <c r="J84" s="98" t="s">
        <v>230</v>
      </c>
      <c r="K84" s="100" t="s">
        <v>1116</v>
      </c>
      <c r="L84" s="100" t="s">
        <v>916</v>
      </c>
      <c r="M84" s="100" t="s">
        <v>688</v>
      </c>
      <c r="N84" s="100" t="s">
        <v>269</v>
      </c>
      <c r="O84" s="100" t="s">
        <v>332</v>
      </c>
      <c r="P84" s="100" t="s">
        <v>17</v>
      </c>
      <c r="Q84" s="100"/>
      <c r="R84" s="102" t="s">
        <v>1299</v>
      </c>
      <c r="T84" s="105">
        <v>6581</v>
      </c>
      <c r="U84" s="105">
        <v>14407</v>
      </c>
      <c r="V84" s="105">
        <v>24356</v>
      </c>
      <c r="W84" s="105">
        <v>46923</v>
      </c>
      <c r="X84" s="105">
        <v>0</v>
      </c>
      <c r="Y84" s="106">
        <f t="shared" si="8"/>
        <v>92267</v>
      </c>
      <c r="Z84" s="108">
        <f>T84*'BPU LOT 2 - 2023 ARENH'!F$24</f>
        <v>1044.5363199999999</v>
      </c>
      <c r="AA84" s="108">
        <f>U84*'BPU LOT 2 - 2023 ARENH'!F$25</f>
        <v>3388.3823300000004</v>
      </c>
      <c r="AB84" s="108">
        <f>V84*'BPU LOT 2 - 2023 ARENH'!F$26</f>
        <v>5924.10988</v>
      </c>
      <c r="AC84" s="108">
        <f>W84*'BPU LOT 2 - 2023 ARENH'!F$27</f>
        <v>26453.779709999999</v>
      </c>
      <c r="AD84" s="108">
        <f>X84*'BPU LOT 2 - 2023 ARENH'!F$28</f>
        <v>0</v>
      </c>
      <c r="AE84" s="121">
        <f>'BPU LOT 2 - 2023 ARENH'!J$24</f>
        <v>0</v>
      </c>
      <c r="AF84" s="108">
        <f t="shared" si="11"/>
        <v>36810.808239999998</v>
      </c>
      <c r="AG84" s="95">
        <f>'BPU LOT 2 - 2023 ARENH'!G$24</f>
        <v>69.55</v>
      </c>
      <c r="AH84" s="95">
        <f t="shared" si="9"/>
        <v>23.899899999999999</v>
      </c>
      <c r="AI84" s="95">
        <f t="shared" si="10"/>
        <v>0.98</v>
      </c>
      <c r="AJ84" s="108">
        <f>'BPU LOT 2 - 2023 ARENH'!H$24</f>
        <v>-0.24199999999999999</v>
      </c>
      <c r="AK84" s="108">
        <f>'BPU LOT 2 - 2023 ARENH'!H$25</f>
        <v>2.9000000000000001E-2</v>
      </c>
      <c r="AL84" s="108">
        <f>'BPU LOT 2 - 2023 ARENH'!H$26</f>
        <v>-0.14099999999999999</v>
      </c>
      <c r="AM84" s="108">
        <f>'BPU LOT 2 - 2023 ARENH'!H$27</f>
        <v>0.60899999999999999</v>
      </c>
      <c r="AN84" s="108">
        <f>'BPU LOT 2 - 2023 ARENH'!H$28</f>
        <v>0</v>
      </c>
      <c r="AO84" s="108">
        <f t="shared" si="12"/>
        <v>354.15175098907207</v>
      </c>
      <c r="AP84" s="108">
        <f>'BPU LOT 2 - 2023 ARENH'!K$24</f>
        <v>4.7400000000000003E-3</v>
      </c>
      <c r="AQ84" s="108">
        <f t="shared" si="13"/>
        <v>437.34558000000004</v>
      </c>
      <c r="AR84" s="110">
        <v>89.911500000000004</v>
      </c>
      <c r="AS84" s="110">
        <v>532.55689199999995</v>
      </c>
      <c r="AT84" s="110">
        <v>1122.0955200000001</v>
      </c>
      <c r="AU84" s="110">
        <v>0</v>
      </c>
      <c r="AV84" s="108">
        <f t="shared" si="14"/>
        <v>37602.305570989069</v>
      </c>
      <c r="AW84" s="108">
        <f t="shared" si="15"/>
        <v>39346.869482989074</v>
      </c>
    </row>
    <row r="85" spans="1:49" x14ac:dyDescent="0.35">
      <c r="A85" s="98" t="s">
        <v>113</v>
      </c>
      <c r="B85" s="100"/>
      <c r="C85" s="100" t="s">
        <v>483</v>
      </c>
      <c r="D85" s="100" t="s">
        <v>546</v>
      </c>
      <c r="E85" s="100" t="s">
        <v>599</v>
      </c>
      <c r="F85" s="98" t="s">
        <v>248</v>
      </c>
      <c r="G85" s="98" t="s">
        <v>183</v>
      </c>
      <c r="H85" s="98" t="s">
        <v>249</v>
      </c>
      <c r="I85" s="98" t="s">
        <v>229</v>
      </c>
      <c r="J85" s="98" t="s">
        <v>230</v>
      </c>
      <c r="K85" s="100" t="s">
        <v>1117</v>
      </c>
      <c r="L85" s="100" t="s">
        <v>917</v>
      </c>
      <c r="M85" s="100" t="s">
        <v>281</v>
      </c>
      <c r="N85" s="100" t="s">
        <v>280</v>
      </c>
      <c r="O85" s="100" t="s">
        <v>281</v>
      </c>
      <c r="P85" s="100" t="s">
        <v>17</v>
      </c>
      <c r="Q85" s="100"/>
      <c r="R85" s="102" t="s">
        <v>1312</v>
      </c>
      <c r="T85" s="105">
        <v>8140</v>
      </c>
      <c r="U85" s="105">
        <v>29936</v>
      </c>
      <c r="V85" s="105">
        <v>27562</v>
      </c>
      <c r="W85" s="105">
        <v>89831</v>
      </c>
      <c r="X85" s="105">
        <v>0</v>
      </c>
      <c r="Y85" s="106">
        <f t="shared" si="8"/>
        <v>155469</v>
      </c>
      <c r="Z85" s="108">
        <f>T85*'BPU LOT 2 - 2023 ARENH'!F$24</f>
        <v>1291.9808</v>
      </c>
      <c r="AA85" s="108">
        <f>U85*'BPU LOT 2 - 2023 ARENH'!F$25</f>
        <v>7040.6478400000005</v>
      </c>
      <c r="AB85" s="108">
        <f>V85*'BPU LOT 2 - 2023 ARENH'!F$26</f>
        <v>6703.9052600000005</v>
      </c>
      <c r="AC85" s="108">
        <f>W85*'BPU LOT 2 - 2023 ARENH'!F$27</f>
        <v>50644.022870000001</v>
      </c>
      <c r="AD85" s="108">
        <f>X85*'BPU LOT 2 - 2023 ARENH'!F$28</f>
        <v>0</v>
      </c>
      <c r="AE85" s="121">
        <f>'BPU LOT 2 - 2023 ARENH'!J$24</f>
        <v>0</v>
      </c>
      <c r="AF85" s="108">
        <f t="shared" si="11"/>
        <v>65680.556769999996</v>
      </c>
      <c r="AG85" s="95">
        <f>'BPU LOT 2 - 2023 ARENH'!G$24</f>
        <v>69.55</v>
      </c>
      <c r="AH85" s="95">
        <f t="shared" si="9"/>
        <v>23.899899999999999</v>
      </c>
      <c r="AI85" s="95">
        <f t="shared" si="10"/>
        <v>0.98</v>
      </c>
      <c r="AJ85" s="108">
        <f>'BPU LOT 2 - 2023 ARENH'!H$24</f>
        <v>-0.24199999999999999</v>
      </c>
      <c r="AK85" s="108">
        <f>'BPU LOT 2 - 2023 ARENH'!H$25</f>
        <v>2.9000000000000001E-2</v>
      </c>
      <c r="AL85" s="108">
        <f>'BPU LOT 2 - 2023 ARENH'!H$26</f>
        <v>-0.14099999999999999</v>
      </c>
      <c r="AM85" s="108">
        <f>'BPU LOT 2 - 2023 ARENH'!H$27</f>
        <v>0.60899999999999999</v>
      </c>
      <c r="AN85" s="108">
        <f>'BPU LOT 2 - 2023 ARENH'!H$28</f>
        <v>0</v>
      </c>
      <c r="AO85" s="108">
        <f t="shared" si="12"/>
        <v>697.70282930728592</v>
      </c>
      <c r="AP85" s="108">
        <f>'BPU LOT 2 - 2023 ARENH'!K$24</f>
        <v>4.7400000000000003E-3</v>
      </c>
      <c r="AQ85" s="108">
        <f t="shared" si="13"/>
        <v>736.92306000000008</v>
      </c>
      <c r="AR85" s="110">
        <v>154.28649999999999</v>
      </c>
      <c r="AS85" s="110">
        <v>768.71667600000023</v>
      </c>
      <c r="AT85" s="110">
        <v>2045.8389899999995</v>
      </c>
      <c r="AU85" s="110">
        <v>0</v>
      </c>
      <c r="AV85" s="108">
        <f t="shared" si="14"/>
        <v>67115.182659307276</v>
      </c>
      <c r="AW85" s="108">
        <f t="shared" si="15"/>
        <v>70084.024825307279</v>
      </c>
    </row>
    <row r="86" spans="1:49" x14ac:dyDescent="0.35">
      <c r="A86" s="98" t="s">
        <v>113</v>
      </c>
      <c r="B86" s="100"/>
      <c r="C86" s="100" t="s">
        <v>483</v>
      </c>
      <c r="D86" s="100" t="s">
        <v>547</v>
      </c>
      <c r="E86" s="100" t="s">
        <v>599</v>
      </c>
      <c r="F86" s="98" t="s">
        <v>248</v>
      </c>
      <c r="G86" s="98" t="s">
        <v>183</v>
      </c>
      <c r="H86" s="98" t="s">
        <v>249</v>
      </c>
      <c r="I86" s="98" t="s">
        <v>229</v>
      </c>
      <c r="J86" s="98" t="s">
        <v>230</v>
      </c>
      <c r="K86" s="100" t="s">
        <v>1118</v>
      </c>
      <c r="L86" s="100" t="s">
        <v>918</v>
      </c>
      <c r="M86" s="100" t="s">
        <v>689</v>
      </c>
      <c r="N86" s="100" t="s">
        <v>252</v>
      </c>
      <c r="O86" s="100" t="s">
        <v>690</v>
      </c>
      <c r="P86" s="100" t="s">
        <v>17</v>
      </c>
      <c r="Q86" s="100"/>
      <c r="R86" s="102" t="s">
        <v>1301</v>
      </c>
      <c r="T86" s="105">
        <v>9807</v>
      </c>
      <c r="U86" s="105">
        <v>13668</v>
      </c>
      <c r="V86" s="105">
        <v>33615</v>
      </c>
      <c r="W86" s="105">
        <v>50302</v>
      </c>
      <c r="X86" s="105">
        <v>0</v>
      </c>
      <c r="Y86" s="106">
        <f t="shared" si="8"/>
        <v>107392</v>
      </c>
      <c r="Z86" s="108">
        <f>T86*'BPU LOT 2 - 2023 ARENH'!F$24</f>
        <v>1556.5670399999999</v>
      </c>
      <c r="AA86" s="108">
        <f>U86*'BPU LOT 2 - 2023 ARENH'!F$25</f>
        <v>3214.57692</v>
      </c>
      <c r="AB86" s="108">
        <f>V86*'BPU LOT 2 - 2023 ARENH'!F$26</f>
        <v>8176.1764499999999</v>
      </c>
      <c r="AC86" s="108">
        <f>W86*'BPU LOT 2 - 2023 ARENH'!F$27</f>
        <v>28358.758539999999</v>
      </c>
      <c r="AD86" s="108">
        <f>X86*'BPU LOT 2 - 2023 ARENH'!F$28</f>
        <v>0</v>
      </c>
      <c r="AE86" s="121">
        <f>'BPU LOT 2 - 2023 ARENH'!J$24</f>
        <v>0</v>
      </c>
      <c r="AF86" s="108">
        <f t="shared" si="11"/>
        <v>41306.078949999996</v>
      </c>
      <c r="AG86" s="95">
        <f>'BPU LOT 2 - 2023 ARENH'!G$24</f>
        <v>69.55</v>
      </c>
      <c r="AH86" s="95">
        <f t="shared" si="9"/>
        <v>23.899899999999999</v>
      </c>
      <c r="AI86" s="95">
        <f t="shared" si="10"/>
        <v>0.98</v>
      </c>
      <c r="AJ86" s="108">
        <f>'BPU LOT 2 - 2023 ARENH'!H$24</f>
        <v>-0.24199999999999999</v>
      </c>
      <c r="AK86" s="108">
        <f>'BPU LOT 2 - 2023 ARENH'!H$25</f>
        <v>2.9000000000000001E-2</v>
      </c>
      <c r="AL86" s="108">
        <f>'BPU LOT 2 - 2023 ARENH'!H$26</f>
        <v>-0.14099999999999999</v>
      </c>
      <c r="AM86" s="108">
        <f>'BPU LOT 2 - 2023 ARENH'!H$27</f>
        <v>0.60899999999999999</v>
      </c>
      <c r="AN86" s="108">
        <f>'BPU LOT 2 - 2023 ARENH'!H$28</f>
        <v>0</v>
      </c>
      <c r="AO86" s="108">
        <f t="shared" si="12"/>
        <v>370.8665320702143</v>
      </c>
      <c r="AP86" s="108">
        <f>'BPU LOT 2 - 2023 ARENH'!K$24</f>
        <v>4.7400000000000003E-3</v>
      </c>
      <c r="AQ86" s="108">
        <f t="shared" si="13"/>
        <v>509.03808000000004</v>
      </c>
      <c r="AR86" s="110">
        <v>104.2735</v>
      </c>
      <c r="AS86" s="110">
        <v>566.29400400000009</v>
      </c>
      <c r="AT86" s="110">
        <v>975.99995999999976</v>
      </c>
      <c r="AU86" s="110">
        <v>0</v>
      </c>
      <c r="AV86" s="108">
        <f t="shared" si="14"/>
        <v>42185.983562070207</v>
      </c>
      <c r="AW86" s="108">
        <f t="shared" si="15"/>
        <v>43832.551026070214</v>
      </c>
    </row>
    <row r="87" spans="1:49" x14ac:dyDescent="0.35">
      <c r="A87" s="98" t="s">
        <v>113</v>
      </c>
      <c r="B87" s="100"/>
      <c r="C87" s="100" t="s">
        <v>483</v>
      </c>
      <c r="D87" s="100" t="s">
        <v>548</v>
      </c>
      <c r="E87" s="100" t="s">
        <v>599</v>
      </c>
      <c r="F87" s="98" t="s">
        <v>248</v>
      </c>
      <c r="G87" s="98" t="s">
        <v>183</v>
      </c>
      <c r="H87" s="98" t="s">
        <v>249</v>
      </c>
      <c r="I87" s="98" t="s">
        <v>229</v>
      </c>
      <c r="J87" s="98" t="s">
        <v>230</v>
      </c>
      <c r="K87" s="100" t="s">
        <v>1119</v>
      </c>
      <c r="L87" s="100" t="s">
        <v>919</v>
      </c>
      <c r="M87" s="100" t="s">
        <v>691</v>
      </c>
      <c r="N87" s="100" t="s">
        <v>266</v>
      </c>
      <c r="O87" s="100" t="s">
        <v>692</v>
      </c>
      <c r="P87" s="100" t="s">
        <v>17</v>
      </c>
      <c r="Q87" s="100"/>
      <c r="R87" s="102" t="s">
        <v>1297</v>
      </c>
      <c r="T87" s="105">
        <v>3898</v>
      </c>
      <c r="U87" s="105">
        <v>5257</v>
      </c>
      <c r="V87" s="105">
        <v>16465</v>
      </c>
      <c r="W87" s="105">
        <v>25421</v>
      </c>
      <c r="X87" s="105">
        <v>0</v>
      </c>
      <c r="Y87" s="106">
        <f t="shared" si="8"/>
        <v>51041</v>
      </c>
      <c r="Z87" s="108">
        <f>T87*'BPU LOT 2 - 2023 ARENH'!F$24</f>
        <v>618.69056</v>
      </c>
      <c r="AA87" s="108">
        <f>U87*'BPU LOT 2 - 2023 ARENH'!F$25</f>
        <v>1236.39383</v>
      </c>
      <c r="AB87" s="108">
        <f>V87*'BPU LOT 2 - 2023 ARENH'!F$26</f>
        <v>4004.7819500000001</v>
      </c>
      <c r="AC87" s="108">
        <f>W87*'BPU LOT 2 - 2023 ARENH'!F$27</f>
        <v>14331.597169999999</v>
      </c>
      <c r="AD87" s="108">
        <f>X87*'BPU LOT 2 - 2023 ARENH'!F$28</f>
        <v>0</v>
      </c>
      <c r="AE87" s="121">
        <f>'BPU LOT 2 - 2023 ARENH'!J$24</f>
        <v>0</v>
      </c>
      <c r="AF87" s="108">
        <f t="shared" si="11"/>
        <v>20191.463510000001</v>
      </c>
      <c r="AG87" s="95">
        <f>'BPU LOT 2 - 2023 ARENH'!G$24</f>
        <v>69.55</v>
      </c>
      <c r="AH87" s="95">
        <f t="shared" si="9"/>
        <v>23.899899999999999</v>
      </c>
      <c r="AI87" s="95">
        <f t="shared" si="10"/>
        <v>0.98</v>
      </c>
      <c r="AJ87" s="108">
        <f>'BPU LOT 2 - 2023 ARENH'!H$24</f>
        <v>-0.24199999999999999</v>
      </c>
      <c r="AK87" s="108">
        <f>'BPU LOT 2 - 2023 ARENH'!H$25</f>
        <v>2.9000000000000001E-2</v>
      </c>
      <c r="AL87" s="108">
        <f>'BPU LOT 2 - 2023 ARENH'!H$26</f>
        <v>-0.14099999999999999</v>
      </c>
      <c r="AM87" s="108">
        <f>'BPU LOT 2 - 2023 ARENH'!H$27</f>
        <v>0.60899999999999999</v>
      </c>
      <c r="AN87" s="108">
        <f>'BPU LOT 2 - 2023 ARENH'!H$28</f>
        <v>0</v>
      </c>
      <c r="AO87" s="108">
        <f t="shared" si="12"/>
        <v>188.53227498956758</v>
      </c>
      <c r="AP87" s="108">
        <f>'BPU LOT 2 - 2023 ARENH'!K$24</f>
        <v>4.7400000000000003E-3</v>
      </c>
      <c r="AQ87" s="108">
        <f t="shared" si="13"/>
        <v>241.93434000000002</v>
      </c>
      <c r="AR87" s="110">
        <v>59.456499999999998</v>
      </c>
      <c r="AS87" s="110">
        <v>380.73988800000001</v>
      </c>
      <c r="AT87" s="110">
        <v>788.39319000000012</v>
      </c>
      <c r="AU87" s="110">
        <v>0</v>
      </c>
      <c r="AV87" s="108">
        <f t="shared" si="14"/>
        <v>20621.930124989569</v>
      </c>
      <c r="AW87" s="108">
        <f t="shared" si="15"/>
        <v>21850.519702989568</v>
      </c>
    </row>
    <row r="88" spans="1:49" x14ac:dyDescent="0.35">
      <c r="A88" s="98" t="s">
        <v>113</v>
      </c>
      <c r="B88" s="100"/>
      <c r="C88" s="100" t="s">
        <v>483</v>
      </c>
      <c r="D88" s="100" t="s">
        <v>529</v>
      </c>
      <c r="E88" s="100" t="s">
        <v>599</v>
      </c>
      <c r="F88" s="98" t="s">
        <v>248</v>
      </c>
      <c r="G88" s="98" t="s">
        <v>183</v>
      </c>
      <c r="H88" s="98" t="s">
        <v>249</v>
      </c>
      <c r="I88" s="98" t="s">
        <v>229</v>
      </c>
      <c r="J88" s="98" t="s">
        <v>230</v>
      </c>
      <c r="K88" s="100" t="s">
        <v>1120</v>
      </c>
      <c r="L88" s="100" t="s">
        <v>920</v>
      </c>
      <c r="M88" s="100" t="s">
        <v>693</v>
      </c>
      <c r="N88" s="100" t="s">
        <v>216</v>
      </c>
      <c r="O88" s="100" t="s">
        <v>374</v>
      </c>
      <c r="P88" s="100" t="s">
        <v>17</v>
      </c>
      <c r="Q88" s="100"/>
      <c r="R88" s="102" t="s">
        <v>1292</v>
      </c>
      <c r="T88" s="105">
        <v>3199</v>
      </c>
      <c r="U88" s="105">
        <v>4758</v>
      </c>
      <c r="V88" s="105">
        <v>11404</v>
      </c>
      <c r="W88" s="105">
        <v>19435</v>
      </c>
      <c r="X88" s="105">
        <v>0</v>
      </c>
      <c r="Y88" s="106">
        <f t="shared" si="8"/>
        <v>38796</v>
      </c>
      <c r="Z88" s="108">
        <f>T88*'BPU LOT 2 - 2023 ARENH'!F$24</f>
        <v>507.74527999999998</v>
      </c>
      <c r="AA88" s="108">
        <f>U88*'BPU LOT 2 - 2023 ARENH'!F$25</f>
        <v>1119.0340200000001</v>
      </c>
      <c r="AB88" s="108">
        <f>V88*'BPU LOT 2 - 2023 ARENH'!F$26</f>
        <v>2773.7949199999998</v>
      </c>
      <c r="AC88" s="108">
        <f>W88*'BPU LOT 2 - 2023 ARENH'!F$27</f>
        <v>10956.86995</v>
      </c>
      <c r="AD88" s="108">
        <f>X88*'BPU LOT 2 - 2023 ARENH'!F$28</f>
        <v>0</v>
      </c>
      <c r="AE88" s="121">
        <f>'BPU LOT 2 - 2023 ARENH'!J$24</f>
        <v>0</v>
      </c>
      <c r="AF88" s="108">
        <f t="shared" si="11"/>
        <v>15357.444170000001</v>
      </c>
      <c r="AG88" s="95">
        <f>'BPU LOT 2 - 2023 ARENH'!G$24</f>
        <v>69.55</v>
      </c>
      <c r="AH88" s="95">
        <f t="shared" si="9"/>
        <v>23.899899999999999</v>
      </c>
      <c r="AI88" s="95">
        <f t="shared" si="10"/>
        <v>0.98</v>
      </c>
      <c r="AJ88" s="108">
        <f>'BPU LOT 2 - 2023 ARENH'!H$24</f>
        <v>-0.24199999999999999</v>
      </c>
      <c r="AK88" s="108">
        <f>'BPU LOT 2 - 2023 ARENH'!H$25</f>
        <v>2.9000000000000001E-2</v>
      </c>
      <c r="AL88" s="108">
        <f>'BPU LOT 2 - 2023 ARENH'!H$26</f>
        <v>-0.14099999999999999</v>
      </c>
      <c r="AM88" s="108">
        <f>'BPU LOT 2 - 2023 ARENH'!H$27</f>
        <v>0.60899999999999999</v>
      </c>
      <c r="AN88" s="108">
        <f>'BPU LOT 2 - 2023 ARENH'!H$28</f>
        <v>0</v>
      </c>
      <c r="AO88" s="108">
        <f t="shared" si="12"/>
        <v>145.00982826617056</v>
      </c>
      <c r="AP88" s="108">
        <f>'BPU LOT 2 - 2023 ARENH'!K$24</f>
        <v>4.7400000000000003E-3</v>
      </c>
      <c r="AQ88" s="108">
        <f t="shared" si="13"/>
        <v>183.89304000000001</v>
      </c>
      <c r="AR88" s="110">
        <v>40.967500000000001</v>
      </c>
      <c r="AS88" s="110">
        <v>431.34555600000004</v>
      </c>
      <c r="AT88" s="110">
        <v>543.22905000000003</v>
      </c>
      <c r="AU88" s="110">
        <v>0</v>
      </c>
      <c r="AV88" s="108">
        <f t="shared" si="14"/>
        <v>15686.347038266171</v>
      </c>
      <c r="AW88" s="108">
        <f t="shared" si="15"/>
        <v>16701.889144266173</v>
      </c>
    </row>
    <row r="89" spans="1:49" x14ac:dyDescent="0.35">
      <c r="A89" s="98" t="s">
        <v>113</v>
      </c>
      <c r="B89" s="100"/>
      <c r="C89" s="100" t="s">
        <v>483</v>
      </c>
      <c r="D89" s="100" t="s">
        <v>508</v>
      </c>
      <c r="E89" s="100" t="s">
        <v>599</v>
      </c>
      <c r="F89" s="98" t="s">
        <v>248</v>
      </c>
      <c r="G89" s="98" t="s">
        <v>183</v>
      </c>
      <c r="H89" s="98" t="s">
        <v>249</v>
      </c>
      <c r="I89" s="98" t="s">
        <v>229</v>
      </c>
      <c r="J89" s="98" t="s">
        <v>230</v>
      </c>
      <c r="K89" s="100" t="s">
        <v>1121</v>
      </c>
      <c r="L89" s="100" t="s">
        <v>921</v>
      </c>
      <c r="M89" s="100" t="s">
        <v>694</v>
      </c>
      <c r="N89" s="100" t="s">
        <v>201</v>
      </c>
      <c r="O89" s="100" t="s">
        <v>202</v>
      </c>
      <c r="P89" s="100" t="s">
        <v>17</v>
      </c>
      <c r="Q89" s="100"/>
      <c r="R89" s="102" t="s">
        <v>1298</v>
      </c>
      <c r="T89" s="105">
        <v>3315</v>
      </c>
      <c r="U89" s="105">
        <v>7795</v>
      </c>
      <c r="V89" s="105">
        <v>14548</v>
      </c>
      <c r="W89" s="105">
        <v>31785</v>
      </c>
      <c r="X89" s="105">
        <v>0</v>
      </c>
      <c r="Y89" s="106">
        <f t="shared" si="8"/>
        <v>57443</v>
      </c>
      <c r="Z89" s="108">
        <f>T89*'BPU LOT 2 - 2023 ARENH'!F$24</f>
        <v>526.15679999999998</v>
      </c>
      <c r="AA89" s="108">
        <f>U89*'BPU LOT 2 - 2023 ARENH'!F$25</f>
        <v>1833.3060500000001</v>
      </c>
      <c r="AB89" s="108">
        <f>V89*'BPU LOT 2 - 2023 ARENH'!F$26</f>
        <v>3538.5100400000001</v>
      </c>
      <c r="AC89" s="108">
        <f>W89*'BPU LOT 2 - 2023 ARENH'!F$27</f>
        <v>17919.42945</v>
      </c>
      <c r="AD89" s="108">
        <f>X89*'BPU LOT 2 - 2023 ARENH'!F$28</f>
        <v>0</v>
      </c>
      <c r="AE89" s="121">
        <f>'BPU LOT 2 - 2023 ARENH'!J$24</f>
        <v>0</v>
      </c>
      <c r="AF89" s="108">
        <f t="shared" si="11"/>
        <v>23817.402340000001</v>
      </c>
      <c r="AG89" s="95">
        <f>'BPU LOT 2 - 2023 ARENH'!G$24</f>
        <v>69.55</v>
      </c>
      <c r="AH89" s="95">
        <f t="shared" si="9"/>
        <v>23.899899999999999</v>
      </c>
      <c r="AI89" s="95">
        <f t="shared" si="10"/>
        <v>0.98</v>
      </c>
      <c r="AJ89" s="108">
        <f>'BPU LOT 2 - 2023 ARENH'!H$24</f>
        <v>-0.24199999999999999</v>
      </c>
      <c r="AK89" s="108">
        <f>'BPU LOT 2 - 2023 ARENH'!H$25</f>
        <v>2.9000000000000001E-2</v>
      </c>
      <c r="AL89" s="108">
        <f>'BPU LOT 2 - 2023 ARENH'!H$26</f>
        <v>-0.14099999999999999</v>
      </c>
      <c r="AM89" s="108">
        <f>'BPU LOT 2 - 2023 ARENH'!H$27</f>
        <v>0.60899999999999999</v>
      </c>
      <c r="AN89" s="108">
        <f>'BPU LOT 2 - 2023 ARENH'!H$28</f>
        <v>0</v>
      </c>
      <c r="AO89" s="108">
        <f t="shared" si="12"/>
        <v>242.17868519658992</v>
      </c>
      <c r="AP89" s="108">
        <f>'BPU LOT 2 - 2023 ARENH'!K$24</f>
        <v>4.7400000000000003E-3</v>
      </c>
      <c r="AQ89" s="108">
        <f t="shared" si="13"/>
        <v>272.27982000000003</v>
      </c>
      <c r="AR89" s="110">
        <v>52.3005</v>
      </c>
      <c r="AS89" s="110">
        <v>347.00277599999998</v>
      </c>
      <c r="AT89" s="110">
        <v>693.50463000000002</v>
      </c>
      <c r="AU89" s="110">
        <v>0</v>
      </c>
      <c r="AV89" s="108">
        <f t="shared" si="14"/>
        <v>24331.860845196592</v>
      </c>
      <c r="AW89" s="108">
        <f t="shared" si="15"/>
        <v>25424.668751196594</v>
      </c>
    </row>
    <row r="90" spans="1:49" x14ac:dyDescent="0.35">
      <c r="A90" s="98" t="s">
        <v>114</v>
      </c>
      <c r="B90" s="100"/>
      <c r="C90" s="100"/>
      <c r="D90" s="100" t="s">
        <v>549</v>
      </c>
      <c r="E90" s="100" t="s">
        <v>599</v>
      </c>
      <c r="F90" s="98" t="s">
        <v>250</v>
      </c>
      <c r="G90" s="98"/>
      <c r="H90" s="98" t="s">
        <v>251</v>
      </c>
      <c r="I90" s="98" t="s">
        <v>252</v>
      </c>
      <c r="J90" s="98" t="s">
        <v>250</v>
      </c>
      <c r="K90" s="100" t="s">
        <v>1122</v>
      </c>
      <c r="L90" s="100" t="s">
        <v>922</v>
      </c>
      <c r="M90" s="100" t="s">
        <v>695</v>
      </c>
      <c r="N90" s="100" t="s">
        <v>252</v>
      </c>
      <c r="O90" s="100" t="s">
        <v>250</v>
      </c>
      <c r="P90" s="100" t="s">
        <v>17</v>
      </c>
      <c r="Q90" s="100" t="s">
        <v>1341</v>
      </c>
      <c r="R90" s="102" t="s">
        <v>1289</v>
      </c>
      <c r="T90" s="105">
        <v>679</v>
      </c>
      <c r="U90" s="105">
        <v>2204</v>
      </c>
      <c r="V90" s="105">
        <v>2236</v>
      </c>
      <c r="W90" s="105">
        <v>5151</v>
      </c>
      <c r="X90" s="105">
        <v>0</v>
      </c>
      <c r="Y90" s="106">
        <f t="shared" si="8"/>
        <v>10270</v>
      </c>
      <c r="Z90" s="108">
        <f>T90*'BPU LOT 2 - 2023 ARENH'!F$24</f>
        <v>107.77088000000001</v>
      </c>
      <c r="AA90" s="108">
        <f>U90*'BPU LOT 2 - 2023 ARENH'!F$25</f>
        <v>518.35876000000007</v>
      </c>
      <c r="AB90" s="108">
        <f>V90*'BPU LOT 2 - 2023 ARENH'!F$26</f>
        <v>543.86228000000006</v>
      </c>
      <c r="AC90" s="108">
        <f>W90*'BPU LOT 2 - 2023 ARENH'!F$27</f>
        <v>2903.9792699999998</v>
      </c>
      <c r="AD90" s="108">
        <f>X90*'BPU LOT 2 - 2023 ARENH'!F$28</f>
        <v>0</v>
      </c>
      <c r="AE90" s="121">
        <f>'BPU LOT 2 - 2023 ARENH'!J$24</f>
        <v>0</v>
      </c>
      <c r="AF90" s="108">
        <f t="shared" si="11"/>
        <v>4073.9711900000002</v>
      </c>
      <c r="AG90" s="95">
        <f>'BPU LOT 2 - 2023 ARENH'!G$24</f>
        <v>69.55</v>
      </c>
      <c r="AH90" s="95">
        <f t="shared" si="9"/>
        <v>23.899899999999999</v>
      </c>
      <c r="AI90" s="95">
        <f t="shared" si="10"/>
        <v>0.98</v>
      </c>
      <c r="AJ90" s="108">
        <f>'BPU LOT 2 - 2023 ARENH'!H$24</f>
        <v>-0.24199999999999999</v>
      </c>
      <c r="AK90" s="108">
        <f>'BPU LOT 2 - 2023 ARENH'!H$25</f>
        <v>2.9000000000000001E-2</v>
      </c>
      <c r="AL90" s="108">
        <f>'BPU LOT 2 - 2023 ARENH'!H$26</f>
        <v>-0.14099999999999999</v>
      </c>
      <c r="AM90" s="108">
        <f>'BPU LOT 2 - 2023 ARENH'!H$27</f>
        <v>0.60899999999999999</v>
      </c>
      <c r="AN90" s="108">
        <f>'BPU LOT 2 - 2023 ARENH'!H$28</f>
        <v>0</v>
      </c>
      <c r="AO90" s="108">
        <f t="shared" si="12"/>
        <v>39.367313770409439</v>
      </c>
      <c r="AP90" s="108">
        <f>'BPU LOT 2 - 2023 ARENH'!K$24</f>
        <v>4.7400000000000003E-3</v>
      </c>
      <c r="AQ90" s="108">
        <f t="shared" si="13"/>
        <v>48.6798</v>
      </c>
      <c r="AR90" s="110">
        <v>6.25</v>
      </c>
      <c r="AS90" s="110">
        <v>212.054328</v>
      </c>
      <c r="AT90" s="110">
        <v>39</v>
      </c>
      <c r="AU90" s="110">
        <v>0</v>
      </c>
      <c r="AV90" s="108">
        <f t="shared" si="14"/>
        <v>4162.0183037704101</v>
      </c>
      <c r="AW90" s="108">
        <f t="shared" si="15"/>
        <v>4419.3226317704102</v>
      </c>
    </row>
    <row r="91" spans="1:49" x14ac:dyDescent="0.35">
      <c r="A91" s="98" t="s">
        <v>115</v>
      </c>
      <c r="B91" s="100"/>
      <c r="C91" s="100"/>
      <c r="D91" s="100" t="s">
        <v>309</v>
      </c>
      <c r="E91" s="100" t="s">
        <v>599</v>
      </c>
      <c r="F91" s="98" t="s">
        <v>253</v>
      </c>
      <c r="G91" s="98"/>
      <c r="H91" s="98" t="s">
        <v>254</v>
      </c>
      <c r="I91" s="98" t="s">
        <v>255</v>
      </c>
      <c r="J91" s="98" t="s">
        <v>256</v>
      </c>
      <c r="K91" s="100" t="s">
        <v>1123</v>
      </c>
      <c r="L91" s="100" t="s">
        <v>923</v>
      </c>
      <c r="M91" s="100" t="s">
        <v>696</v>
      </c>
      <c r="N91" s="100" t="s">
        <v>255</v>
      </c>
      <c r="O91" s="100" t="s">
        <v>256</v>
      </c>
      <c r="P91" s="100" t="s">
        <v>17</v>
      </c>
      <c r="Q91" s="100" t="s">
        <v>1341</v>
      </c>
      <c r="R91" s="102" t="s">
        <v>1313</v>
      </c>
      <c r="T91" s="105">
        <v>2086</v>
      </c>
      <c r="U91" s="105">
        <v>2460</v>
      </c>
      <c r="V91" s="105">
        <v>6502</v>
      </c>
      <c r="W91" s="105">
        <v>9707</v>
      </c>
      <c r="X91" s="105">
        <v>0</v>
      </c>
      <c r="Y91" s="106">
        <f t="shared" si="8"/>
        <v>20755</v>
      </c>
      <c r="Z91" s="108">
        <f>T91*'BPU LOT 2 - 2023 ARENH'!F$24</f>
        <v>331.08992000000001</v>
      </c>
      <c r="AA91" s="108">
        <f>U91*'BPU LOT 2 - 2023 ARENH'!F$25</f>
        <v>578.56740000000002</v>
      </c>
      <c r="AB91" s="108">
        <f>V91*'BPU LOT 2 - 2023 ARENH'!F$26</f>
        <v>1581.48146</v>
      </c>
      <c r="AC91" s="108">
        <f>W91*'BPU LOT 2 - 2023 ARENH'!F$27</f>
        <v>5472.5153899999996</v>
      </c>
      <c r="AD91" s="108">
        <f>X91*'BPU LOT 2 - 2023 ARENH'!F$28</f>
        <v>0</v>
      </c>
      <c r="AE91" s="121">
        <f>'BPU LOT 2 - 2023 ARENH'!J$24</f>
        <v>0</v>
      </c>
      <c r="AF91" s="108">
        <f t="shared" si="11"/>
        <v>7963.6541699999998</v>
      </c>
      <c r="AG91" s="95">
        <f>'BPU LOT 2 - 2023 ARENH'!G$24</f>
        <v>69.55</v>
      </c>
      <c r="AH91" s="95">
        <f t="shared" si="9"/>
        <v>23.899899999999999</v>
      </c>
      <c r="AI91" s="95">
        <f t="shared" si="10"/>
        <v>0.98</v>
      </c>
      <c r="AJ91" s="108">
        <f>'BPU LOT 2 - 2023 ARENH'!H$24</f>
        <v>-0.24199999999999999</v>
      </c>
      <c r="AK91" s="108">
        <f>'BPU LOT 2 - 2023 ARENH'!H$25</f>
        <v>2.9000000000000001E-2</v>
      </c>
      <c r="AL91" s="108">
        <f>'BPU LOT 2 - 2023 ARENH'!H$26</f>
        <v>-0.14099999999999999</v>
      </c>
      <c r="AM91" s="108">
        <f>'BPU LOT 2 - 2023 ARENH'!H$27</f>
        <v>0.60899999999999999</v>
      </c>
      <c r="AN91" s="108">
        <f>'BPU LOT 2 - 2023 ARENH'!H$28</f>
        <v>0</v>
      </c>
      <c r="AO91" s="108">
        <f t="shared" si="12"/>
        <v>71.353130585334711</v>
      </c>
      <c r="AP91" s="108">
        <f>'BPU LOT 2 - 2023 ARENH'!K$24</f>
        <v>4.7400000000000003E-3</v>
      </c>
      <c r="AQ91" s="108">
        <f t="shared" si="13"/>
        <v>98.378700000000009</v>
      </c>
      <c r="AR91" s="110">
        <v>20.5945</v>
      </c>
      <c r="AS91" s="110">
        <v>330.13422000000003</v>
      </c>
      <c r="AT91" s="110">
        <v>273.08307000000002</v>
      </c>
      <c r="AU91" s="110">
        <v>0</v>
      </c>
      <c r="AV91" s="108">
        <f t="shared" si="14"/>
        <v>8133.3860005853348</v>
      </c>
      <c r="AW91" s="108">
        <f t="shared" si="15"/>
        <v>8757.1977905853364</v>
      </c>
    </row>
    <row r="92" spans="1:49" x14ac:dyDescent="0.35">
      <c r="A92" s="98" t="s">
        <v>113</v>
      </c>
      <c r="B92" s="100"/>
      <c r="C92" s="100" t="s">
        <v>486</v>
      </c>
      <c r="D92" s="100" t="s">
        <v>550</v>
      </c>
      <c r="E92" s="100" t="s">
        <v>599</v>
      </c>
      <c r="F92" s="98" t="s">
        <v>248</v>
      </c>
      <c r="G92" s="98" t="s">
        <v>183</v>
      </c>
      <c r="H92" s="98" t="s">
        <v>249</v>
      </c>
      <c r="I92" s="98" t="s">
        <v>229</v>
      </c>
      <c r="J92" s="98" t="s">
        <v>230</v>
      </c>
      <c r="K92" s="100" t="s">
        <v>1124</v>
      </c>
      <c r="L92" s="100" t="s">
        <v>924</v>
      </c>
      <c r="M92" s="100" t="s">
        <v>697</v>
      </c>
      <c r="N92" s="100" t="s">
        <v>229</v>
      </c>
      <c r="O92" s="100" t="s">
        <v>230</v>
      </c>
      <c r="P92" s="100" t="s">
        <v>17</v>
      </c>
      <c r="Q92" s="100" t="s">
        <v>1341</v>
      </c>
      <c r="R92" s="102" t="s">
        <v>1311</v>
      </c>
      <c r="T92" s="105">
        <v>5290</v>
      </c>
      <c r="U92" s="105">
        <v>18263</v>
      </c>
      <c r="V92" s="105">
        <v>14421</v>
      </c>
      <c r="W92" s="105">
        <v>45237</v>
      </c>
      <c r="X92" s="105">
        <v>0</v>
      </c>
      <c r="Y92" s="106">
        <f t="shared" si="8"/>
        <v>83211</v>
      </c>
      <c r="Z92" s="108">
        <f>T92*'BPU LOT 2 - 2023 ARENH'!F$24</f>
        <v>839.62879999999996</v>
      </c>
      <c r="AA92" s="108">
        <f>U92*'BPU LOT 2 - 2023 ARENH'!F$25</f>
        <v>4295.2749700000004</v>
      </c>
      <c r="AB92" s="108">
        <f>V92*'BPU LOT 2 - 2023 ARENH'!F$26</f>
        <v>3507.6198300000001</v>
      </c>
      <c r="AC92" s="108">
        <f>W92*'BPU LOT 2 - 2023 ARENH'!F$27</f>
        <v>25503.263490000001</v>
      </c>
      <c r="AD92" s="108">
        <f>X92*'BPU LOT 2 - 2023 ARENH'!F$28</f>
        <v>0</v>
      </c>
      <c r="AE92" s="121">
        <f>'BPU LOT 2 - 2023 ARENH'!J$24</f>
        <v>0</v>
      </c>
      <c r="AF92" s="108">
        <f t="shared" si="11"/>
        <v>34145.787089999998</v>
      </c>
      <c r="AG92" s="95">
        <f>'BPU LOT 2 - 2023 ARENH'!G$24</f>
        <v>69.55</v>
      </c>
      <c r="AH92" s="95">
        <f t="shared" si="9"/>
        <v>23.899899999999999</v>
      </c>
      <c r="AI92" s="95">
        <f t="shared" si="10"/>
        <v>0.98</v>
      </c>
      <c r="AJ92" s="108">
        <f>'BPU LOT 2 - 2023 ARENH'!H$24</f>
        <v>-0.24199999999999999</v>
      </c>
      <c r="AK92" s="108">
        <f>'BPU LOT 2 - 2023 ARENH'!H$25</f>
        <v>2.9000000000000001E-2</v>
      </c>
      <c r="AL92" s="108">
        <f>'BPU LOT 2 - 2023 ARENH'!H$26</f>
        <v>-0.14099999999999999</v>
      </c>
      <c r="AM92" s="108">
        <f>'BPU LOT 2 - 2023 ARENH'!H$27</f>
        <v>0.60899999999999999</v>
      </c>
      <c r="AN92" s="108">
        <f>'BPU LOT 2 - 2023 ARENH'!H$28</f>
        <v>0</v>
      </c>
      <c r="AO92" s="108">
        <f t="shared" si="12"/>
        <v>350.3515058267044</v>
      </c>
      <c r="AP92" s="108">
        <f>'BPU LOT 2 - 2023 ARENH'!K$24</f>
        <v>4.7400000000000003E-3</v>
      </c>
      <c r="AQ92" s="108">
        <f t="shared" si="13"/>
        <v>394.42014</v>
      </c>
      <c r="AR92" s="110">
        <v>98.079499999999996</v>
      </c>
      <c r="AS92" s="110">
        <v>313.26566400000002</v>
      </c>
      <c r="AT92" s="110">
        <v>1300.5341699999999</v>
      </c>
      <c r="AU92" s="110">
        <v>0</v>
      </c>
      <c r="AV92" s="108">
        <f t="shared" si="14"/>
        <v>34890.5587358267</v>
      </c>
      <c r="AW92" s="108">
        <f t="shared" si="15"/>
        <v>36602.438069826698</v>
      </c>
    </row>
    <row r="93" spans="1:49" x14ac:dyDescent="0.35">
      <c r="A93" s="98" t="s">
        <v>98</v>
      </c>
      <c r="B93" s="100" t="s">
        <v>445</v>
      </c>
      <c r="C93" s="100"/>
      <c r="D93" s="100" t="s">
        <v>507</v>
      </c>
      <c r="E93" s="100" t="s">
        <v>599</v>
      </c>
      <c r="F93" s="98" t="s">
        <v>195</v>
      </c>
      <c r="G93" s="98"/>
      <c r="H93" s="98" t="s">
        <v>196</v>
      </c>
      <c r="I93" s="98" t="s">
        <v>197</v>
      </c>
      <c r="J93" s="98" t="s">
        <v>198</v>
      </c>
      <c r="K93" s="100" t="s">
        <v>1125</v>
      </c>
      <c r="L93" s="100" t="s">
        <v>925</v>
      </c>
      <c r="M93" s="100" t="s">
        <v>698</v>
      </c>
      <c r="N93" s="100" t="s">
        <v>197</v>
      </c>
      <c r="O93" s="100" t="s">
        <v>435</v>
      </c>
      <c r="P93" s="100" t="s">
        <v>17</v>
      </c>
      <c r="Q93" s="100" t="s">
        <v>1341</v>
      </c>
      <c r="R93" s="102" t="s">
        <v>1292</v>
      </c>
      <c r="T93" s="105">
        <v>4250</v>
      </c>
      <c r="U93" s="105">
        <v>6731</v>
      </c>
      <c r="V93" s="105">
        <v>13627</v>
      </c>
      <c r="W93" s="105">
        <v>20554</v>
      </c>
      <c r="X93" s="105">
        <v>0</v>
      </c>
      <c r="Y93" s="106">
        <f t="shared" si="8"/>
        <v>45162</v>
      </c>
      <c r="Z93" s="108">
        <f>T93*'BPU LOT 2 - 2023 ARENH'!F$24</f>
        <v>674.56</v>
      </c>
      <c r="AA93" s="108">
        <f>U93*'BPU LOT 2 - 2023 ARENH'!F$25</f>
        <v>1583.0638900000001</v>
      </c>
      <c r="AB93" s="108">
        <f>V93*'BPU LOT 2 - 2023 ARENH'!F$26</f>
        <v>3314.49521</v>
      </c>
      <c r="AC93" s="108">
        <f>W93*'BPU LOT 2 - 2023 ARENH'!F$27</f>
        <v>11587.728579999999</v>
      </c>
      <c r="AD93" s="108">
        <f>X93*'BPU LOT 2 - 2023 ARENH'!F$28</f>
        <v>0</v>
      </c>
      <c r="AE93" s="121">
        <f>'BPU LOT 2 - 2023 ARENH'!J$24</f>
        <v>0</v>
      </c>
      <c r="AF93" s="108">
        <f t="shared" si="11"/>
        <v>17159.847679999999</v>
      </c>
      <c r="AG93" s="95">
        <f>'BPU LOT 2 - 2023 ARENH'!G$24</f>
        <v>69.55</v>
      </c>
      <c r="AH93" s="95">
        <f t="shared" si="9"/>
        <v>23.899899999999999</v>
      </c>
      <c r="AI93" s="95">
        <f t="shared" si="10"/>
        <v>0.98</v>
      </c>
      <c r="AJ93" s="108">
        <f>'BPU LOT 2 - 2023 ARENH'!H$24</f>
        <v>-0.24199999999999999</v>
      </c>
      <c r="AK93" s="108">
        <f>'BPU LOT 2 - 2023 ARENH'!H$25</f>
        <v>2.9000000000000001E-2</v>
      </c>
      <c r="AL93" s="108">
        <f>'BPU LOT 2 - 2023 ARENH'!H$26</f>
        <v>-0.14099999999999999</v>
      </c>
      <c r="AM93" s="108">
        <f>'BPU LOT 2 - 2023 ARENH'!H$27</f>
        <v>0.60899999999999999</v>
      </c>
      <c r="AN93" s="108">
        <f>'BPU LOT 2 - 2023 ARENH'!H$28</f>
        <v>0</v>
      </c>
      <c r="AO93" s="108">
        <f t="shared" si="12"/>
        <v>151.5923633743983</v>
      </c>
      <c r="AP93" s="108">
        <f>'BPU LOT 2 - 2023 ARENH'!K$24</f>
        <v>4.7400000000000003E-3</v>
      </c>
      <c r="AQ93" s="108">
        <f t="shared" si="13"/>
        <v>214.06788</v>
      </c>
      <c r="AR93" s="110">
        <v>46.473500000000001</v>
      </c>
      <c r="AS93" s="110">
        <v>431.34555600000004</v>
      </c>
      <c r="AT93" s="110">
        <v>289.99464</v>
      </c>
      <c r="AU93" s="110">
        <v>0</v>
      </c>
      <c r="AV93" s="108">
        <f t="shared" si="14"/>
        <v>17525.507923374396</v>
      </c>
      <c r="AW93" s="108">
        <f t="shared" si="15"/>
        <v>18293.321619374397</v>
      </c>
    </row>
    <row r="94" spans="1:49" x14ac:dyDescent="0.35">
      <c r="A94" s="98" t="s">
        <v>113</v>
      </c>
      <c r="B94" s="100"/>
      <c r="C94" s="100" t="s">
        <v>487</v>
      </c>
      <c r="D94" s="100" t="s">
        <v>517</v>
      </c>
      <c r="E94" s="100" t="s">
        <v>599</v>
      </c>
      <c r="F94" s="98" t="s">
        <v>248</v>
      </c>
      <c r="G94" s="98" t="s">
        <v>183</v>
      </c>
      <c r="H94" s="98" t="s">
        <v>249</v>
      </c>
      <c r="I94" s="98" t="s">
        <v>229</v>
      </c>
      <c r="J94" s="98" t="s">
        <v>230</v>
      </c>
      <c r="K94" s="100" t="s">
        <v>1126</v>
      </c>
      <c r="L94" s="100" t="s">
        <v>926</v>
      </c>
      <c r="M94" s="100" t="s">
        <v>699</v>
      </c>
      <c r="N94" s="100" t="s">
        <v>229</v>
      </c>
      <c r="O94" s="100" t="s">
        <v>230</v>
      </c>
      <c r="P94" s="100" t="s">
        <v>21</v>
      </c>
      <c r="Q94" s="100" t="s">
        <v>1343</v>
      </c>
      <c r="R94" s="102" t="s">
        <v>1314</v>
      </c>
      <c r="T94" s="105">
        <v>55197</v>
      </c>
      <c r="U94" s="105">
        <v>84484</v>
      </c>
      <c r="V94" s="105">
        <v>77575</v>
      </c>
      <c r="W94" s="105">
        <v>104065</v>
      </c>
      <c r="X94" s="105">
        <v>20741</v>
      </c>
      <c r="Y94" s="106">
        <f t="shared" si="8"/>
        <v>342062</v>
      </c>
      <c r="Z94" s="107">
        <f>T94*'BPU LOT 2 - 2023 ARENH'!F$36</f>
        <v>7986.4539299999988</v>
      </c>
      <c r="AA94" s="107">
        <f>U94*'BPU LOT 2 - 2023 ARENH'!F$37</f>
        <v>19086.62528</v>
      </c>
      <c r="AB94" s="107">
        <f>V94*'BPU LOT 2 - 2023 ARENH'!F$38</f>
        <v>19495.373249999997</v>
      </c>
      <c r="AC94" s="107">
        <f>W94*'BPU LOT 2 - 2023 ARENH'!F$39</f>
        <v>57782.091250000005</v>
      </c>
      <c r="AD94" s="107">
        <f>X94*'BPU LOT 2 - 2023 ARENH'!F$40</f>
        <v>17080.006090000003</v>
      </c>
      <c r="AE94" s="121">
        <f>'BPU LOT 2 - 2023 ARENH'!J$24</f>
        <v>0</v>
      </c>
      <c r="AF94" s="108">
        <f t="shared" si="11"/>
        <v>121430.54980000001</v>
      </c>
      <c r="AG94" s="95">
        <f>'BPU LOT 2 - 2023 ARENH'!G$24</f>
        <v>69.55</v>
      </c>
      <c r="AH94" s="95">
        <f t="shared" si="9"/>
        <v>23.899899999999999</v>
      </c>
      <c r="AI94" s="95">
        <f t="shared" si="10"/>
        <v>0.98</v>
      </c>
      <c r="AJ94" s="107">
        <f>'BPU LOT 2 - 2023 ARENH'!H$36</f>
        <v>-0.26600000000000001</v>
      </c>
      <c r="AK94" s="107">
        <f>'BPU LOT 2 - 2023 ARENH'!H$37</f>
        <v>0</v>
      </c>
      <c r="AL94" s="107">
        <f>'BPU LOT 2 - 2023 ARENH'!H$38</f>
        <v>-0.124</v>
      </c>
      <c r="AM94" s="107">
        <f>'BPU LOT 2 - 2023 ARENH'!H$39</f>
        <v>0.46300000000000002</v>
      </c>
      <c r="AN94" s="107">
        <f>'BPU LOT 2 - 2023 ARENH'!H$40</f>
        <v>1.4830000000000001</v>
      </c>
      <c r="AO94" s="108">
        <f t="shared" si="12"/>
        <v>1113.49910303504</v>
      </c>
      <c r="AP94" s="108">
        <f>'BPU LOT 2 - 2023 ARENH'!K$24</f>
        <v>4.7400000000000003E-3</v>
      </c>
      <c r="AQ94" s="108">
        <f t="shared" si="13"/>
        <v>1621.3738800000001</v>
      </c>
      <c r="AR94" s="110">
        <v>401.88400000000001</v>
      </c>
      <c r="AS94" s="110">
        <v>550.11405000000002</v>
      </c>
      <c r="AT94" s="110">
        <v>0</v>
      </c>
      <c r="AU94" s="110">
        <v>0</v>
      </c>
      <c r="AV94" s="108">
        <f t="shared" si="14"/>
        <v>124165.42278303504</v>
      </c>
      <c r="AW94" s="108">
        <f t="shared" si="15"/>
        <v>125117.42083303505</v>
      </c>
    </row>
    <row r="95" spans="1:49" x14ac:dyDescent="0.35">
      <c r="A95" s="98" t="s">
        <v>99</v>
      </c>
      <c r="B95" s="100"/>
      <c r="C95" s="100"/>
      <c r="D95" s="100" t="s">
        <v>551</v>
      </c>
      <c r="E95" s="100" t="s">
        <v>599</v>
      </c>
      <c r="F95" s="98" t="s">
        <v>199</v>
      </c>
      <c r="G95" s="98"/>
      <c r="H95" s="98" t="s">
        <v>200</v>
      </c>
      <c r="I95" s="98" t="s">
        <v>201</v>
      </c>
      <c r="J95" s="98" t="s">
        <v>202</v>
      </c>
      <c r="K95" s="100" t="s">
        <v>1127</v>
      </c>
      <c r="L95" s="100" t="s">
        <v>927</v>
      </c>
      <c r="M95" s="100" t="s">
        <v>700</v>
      </c>
      <c r="N95" s="100" t="s">
        <v>355</v>
      </c>
      <c r="O95" s="100" t="s">
        <v>701</v>
      </c>
      <c r="P95" s="100" t="s">
        <v>17</v>
      </c>
      <c r="Q95" s="100" t="s">
        <v>1341</v>
      </c>
      <c r="R95" s="102" t="s">
        <v>1289</v>
      </c>
      <c r="T95" s="105">
        <v>185</v>
      </c>
      <c r="U95" s="105">
        <v>231</v>
      </c>
      <c r="V95" s="105">
        <v>465</v>
      </c>
      <c r="W95" s="105">
        <v>473</v>
      </c>
      <c r="X95" s="105">
        <v>0</v>
      </c>
      <c r="Y95" s="106">
        <f t="shared" si="8"/>
        <v>1354</v>
      </c>
      <c r="Z95" s="108">
        <f>T95*'BPU LOT 2 - 2023 ARENH'!F$24</f>
        <v>29.363199999999999</v>
      </c>
      <c r="AA95" s="108">
        <f>U95*'BPU LOT 2 - 2023 ARENH'!F$25</f>
        <v>54.328890000000001</v>
      </c>
      <c r="AB95" s="108">
        <f>V95*'BPU LOT 2 - 2023 ARENH'!F$26</f>
        <v>113.10195</v>
      </c>
      <c r="AC95" s="108">
        <f>W95*'BPU LOT 2 - 2023 ARENH'!F$27</f>
        <v>266.66320999999999</v>
      </c>
      <c r="AD95" s="108">
        <f>X95*'BPU LOT 2 - 2023 ARENH'!F$28</f>
        <v>0</v>
      </c>
      <c r="AE95" s="121">
        <f>'BPU LOT 2 - 2023 ARENH'!J$24</f>
        <v>0</v>
      </c>
      <c r="AF95" s="108">
        <f t="shared" si="11"/>
        <v>463.45724999999999</v>
      </c>
      <c r="AG95" s="95">
        <f>'BPU LOT 2 - 2023 ARENH'!G$24</f>
        <v>69.55</v>
      </c>
      <c r="AH95" s="95">
        <f t="shared" si="9"/>
        <v>23.899899999999999</v>
      </c>
      <c r="AI95" s="95">
        <f t="shared" si="10"/>
        <v>0.98</v>
      </c>
      <c r="AJ95" s="108">
        <f>'BPU LOT 2 - 2023 ARENH'!H$24</f>
        <v>-0.24199999999999999</v>
      </c>
      <c r="AK95" s="108">
        <f>'BPU LOT 2 - 2023 ARENH'!H$25</f>
        <v>2.9000000000000001E-2</v>
      </c>
      <c r="AL95" s="108">
        <f>'BPU LOT 2 - 2023 ARENH'!H$26</f>
        <v>-0.14099999999999999</v>
      </c>
      <c r="AM95" s="108">
        <f>'BPU LOT 2 - 2023 ARENH'!H$27</f>
        <v>0.60899999999999999</v>
      </c>
      <c r="AN95" s="108">
        <f>'BPU LOT 2 - 2023 ARENH'!H$28</f>
        <v>0</v>
      </c>
      <c r="AO95" s="108">
        <f t="shared" si="12"/>
        <v>3.3006182558076915</v>
      </c>
      <c r="AP95" s="108">
        <f>'BPU LOT 2 - 2023 ARENH'!K$24</f>
        <v>4.7400000000000003E-3</v>
      </c>
      <c r="AQ95" s="108">
        <f t="shared" si="13"/>
        <v>6.4179600000000008</v>
      </c>
      <c r="AR95" s="110">
        <v>23.306000000000001</v>
      </c>
      <c r="AS95" s="110">
        <v>212.054328</v>
      </c>
      <c r="AT95" s="110">
        <v>309.03755999999998</v>
      </c>
      <c r="AU95" s="110">
        <v>0</v>
      </c>
      <c r="AV95" s="108">
        <f t="shared" si="14"/>
        <v>473.17582825580769</v>
      </c>
      <c r="AW95" s="108">
        <f t="shared" si="15"/>
        <v>1017.5737162558077</v>
      </c>
    </row>
    <row r="96" spans="1:49" x14ac:dyDescent="0.35">
      <c r="A96" s="98" t="s">
        <v>116</v>
      </c>
      <c r="B96" s="100"/>
      <c r="C96" s="100"/>
      <c r="D96" s="100" t="s">
        <v>539</v>
      </c>
      <c r="E96" s="100" t="s">
        <v>599</v>
      </c>
      <c r="F96" s="98" t="s">
        <v>257</v>
      </c>
      <c r="G96" s="98"/>
      <c r="H96" s="98" t="s">
        <v>258</v>
      </c>
      <c r="I96" s="98" t="s">
        <v>259</v>
      </c>
      <c r="J96" s="98" t="s">
        <v>260</v>
      </c>
      <c r="K96" s="100" t="s">
        <v>1128</v>
      </c>
      <c r="L96" s="100" t="s">
        <v>928</v>
      </c>
      <c r="M96" s="100" t="s">
        <v>702</v>
      </c>
      <c r="N96" s="100" t="s">
        <v>259</v>
      </c>
      <c r="O96" s="100" t="s">
        <v>260</v>
      </c>
      <c r="P96" s="100" t="s">
        <v>17</v>
      </c>
      <c r="Q96" s="100" t="s">
        <v>1341</v>
      </c>
      <c r="R96" s="102" t="s">
        <v>1295</v>
      </c>
      <c r="T96" s="105">
        <v>2624</v>
      </c>
      <c r="U96" s="105">
        <v>12069</v>
      </c>
      <c r="V96" s="105">
        <v>5091</v>
      </c>
      <c r="W96" s="105">
        <v>18660</v>
      </c>
      <c r="X96" s="105">
        <v>0</v>
      </c>
      <c r="Y96" s="106">
        <f t="shared" si="8"/>
        <v>38444</v>
      </c>
      <c r="Z96" s="108">
        <f>T96*'BPU LOT 2 - 2023 ARENH'!F$24</f>
        <v>416.48128000000003</v>
      </c>
      <c r="AA96" s="108">
        <f>U96*'BPU LOT 2 - 2023 ARENH'!F$25</f>
        <v>2838.5081100000002</v>
      </c>
      <c r="AB96" s="108">
        <f>V96*'BPU LOT 2 - 2023 ARENH'!F$26</f>
        <v>1238.2839300000001</v>
      </c>
      <c r="AC96" s="108">
        <f>W96*'BPU LOT 2 - 2023 ARENH'!F$27</f>
        <v>10519.948200000001</v>
      </c>
      <c r="AD96" s="108">
        <f>X96*'BPU LOT 2 - 2023 ARENH'!F$28</f>
        <v>0</v>
      </c>
      <c r="AE96" s="121">
        <f>'BPU LOT 2 - 2023 ARENH'!J$24</f>
        <v>0</v>
      </c>
      <c r="AF96" s="108">
        <f t="shared" si="11"/>
        <v>15013.221520000001</v>
      </c>
      <c r="AG96" s="95">
        <f>'BPU LOT 2 - 2023 ARENH'!G$24</f>
        <v>69.55</v>
      </c>
      <c r="AH96" s="95">
        <f t="shared" si="9"/>
        <v>23.899899999999999</v>
      </c>
      <c r="AI96" s="95">
        <f t="shared" si="10"/>
        <v>0.98</v>
      </c>
      <c r="AJ96" s="108">
        <f>'BPU LOT 2 - 2023 ARENH'!H$24</f>
        <v>-0.24199999999999999</v>
      </c>
      <c r="AK96" s="108">
        <f>'BPU LOT 2 - 2023 ARENH'!H$25</f>
        <v>2.9000000000000001E-2</v>
      </c>
      <c r="AL96" s="108">
        <f>'BPU LOT 2 - 2023 ARENH'!H$26</f>
        <v>-0.14099999999999999</v>
      </c>
      <c r="AM96" s="108">
        <f>'BPU LOT 2 - 2023 ARENH'!H$27</f>
        <v>0.60899999999999999</v>
      </c>
      <c r="AN96" s="108">
        <f>'BPU LOT 2 - 2023 ARENH'!H$28</f>
        <v>0</v>
      </c>
      <c r="AO96" s="108">
        <f t="shared" si="12"/>
        <v>145.53383103170106</v>
      </c>
      <c r="AP96" s="108">
        <f>'BPU LOT 2 - 2023 ARENH'!K$24</f>
        <v>4.7400000000000003E-3</v>
      </c>
      <c r="AQ96" s="108">
        <f t="shared" si="13"/>
        <v>182.22456000000003</v>
      </c>
      <c r="AR96" s="110">
        <v>37.143999999999998</v>
      </c>
      <c r="AS96" s="110">
        <v>363.871332</v>
      </c>
      <c r="AT96" s="110">
        <v>492.52943999999997</v>
      </c>
      <c r="AU96" s="110">
        <v>0</v>
      </c>
      <c r="AV96" s="108">
        <f t="shared" si="14"/>
        <v>15340.979911031702</v>
      </c>
      <c r="AW96" s="108">
        <f t="shared" si="15"/>
        <v>16234.524683031703</v>
      </c>
    </row>
    <row r="97" spans="1:49" x14ac:dyDescent="0.35">
      <c r="A97" s="98" t="s">
        <v>101</v>
      </c>
      <c r="B97" s="100" t="s">
        <v>449</v>
      </c>
      <c r="C97" s="100"/>
      <c r="D97" s="100" t="s">
        <v>552</v>
      </c>
      <c r="E97" s="100" t="s">
        <v>599</v>
      </c>
      <c r="F97" s="98" t="s">
        <v>207</v>
      </c>
      <c r="G97" s="98"/>
      <c r="H97" s="98" t="s">
        <v>208</v>
      </c>
      <c r="I97" s="98" t="s">
        <v>209</v>
      </c>
      <c r="J97" s="98" t="s">
        <v>210</v>
      </c>
      <c r="K97" s="100" t="s">
        <v>1129</v>
      </c>
      <c r="L97" s="100" t="s">
        <v>929</v>
      </c>
      <c r="M97" s="100" t="s">
        <v>698</v>
      </c>
      <c r="N97" s="100" t="s">
        <v>197</v>
      </c>
      <c r="O97" s="100" t="s">
        <v>703</v>
      </c>
      <c r="P97" s="100" t="s">
        <v>17</v>
      </c>
      <c r="Q97" s="100" t="s">
        <v>1341</v>
      </c>
      <c r="R97" s="102" t="s">
        <v>1293</v>
      </c>
      <c r="T97" s="105">
        <v>5629</v>
      </c>
      <c r="U97" s="105">
        <v>7893</v>
      </c>
      <c r="V97" s="105">
        <v>10089</v>
      </c>
      <c r="W97" s="105">
        <v>17646</v>
      </c>
      <c r="X97" s="105">
        <v>0</v>
      </c>
      <c r="Y97" s="106">
        <f t="shared" si="8"/>
        <v>41257</v>
      </c>
      <c r="Z97" s="108">
        <f>T97*'BPU LOT 2 - 2023 ARENH'!F$24</f>
        <v>893.43488000000002</v>
      </c>
      <c r="AA97" s="108">
        <f>U97*'BPU LOT 2 - 2023 ARENH'!F$25</f>
        <v>1856.3546700000002</v>
      </c>
      <c r="AB97" s="108">
        <f>V97*'BPU LOT 2 - 2023 ARENH'!F$26</f>
        <v>2453.9474700000001</v>
      </c>
      <c r="AC97" s="108">
        <f>W97*'BPU LOT 2 - 2023 ARENH'!F$27</f>
        <v>9948.2854200000002</v>
      </c>
      <c r="AD97" s="108">
        <f>X97*'BPU LOT 2 - 2023 ARENH'!F$28</f>
        <v>0</v>
      </c>
      <c r="AE97" s="121">
        <f>'BPU LOT 2 - 2023 ARENH'!J$24</f>
        <v>0</v>
      </c>
      <c r="AF97" s="108">
        <f t="shared" si="11"/>
        <v>15152.022440000001</v>
      </c>
      <c r="AG97" s="95">
        <f>'BPU LOT 2 - 2023 ARENH'!G$24</f>
        <v>69.55</v>
      </c>
      <c r="AH97" s="95">
        <f t="shared" si="9"/>
        <v>23.899899999999999</v>
      </c>
      <c r="AI97" s="95">
        <f t="shared" si="10"/>
        <v>0.98</v>
      </c>
      <c r="AJ97" s="108">
        <f>'BPU LOT 2 - 2023 ARENH'!H$24</f>
        <v>-0.24199999999999999</v>
      </c>
      <c r="AK97" s="108">
        <f>'BPU LOT 2 - 2023 ARENH'!H$25</f>
        <v>2.9000000000000001E-2</v>
      </c>
      <c r="AL97" s="108">
        <f>'BPU LOT 2 - 2023 ARENH'!H$26</f>
        <v>-0.14099999999999999</v>
      </c>
      <c r="AM97" s="108">
        <f>'BPU LOT 2 - 2023 ARENH'!H$27</f>
        <v>0.60899999999999999</v>
      </c>
      <c r="AN97" s="108">
        <f>'BPU LOT 2 - 2023 ARENH'!H$28</f>
        <v>0</v>
      </c>
      <c r="AO97" s="108">
        <f t="shared" si="12"/>
        <v>129.99441994233294</v>
      </c>
      <c r="AP97" s="108">
        <f>'BPU LOT 2 - 2023 ARENH'!K$24</f>
        <v>4.7400000000000003E-3</v>
      </c>
      <c r="AQ97" s="108">
        <f t="shared" si="13"/>
        <v>195.55818000000002</v>
      </c>
      <c r="AR97" s="110">
        <v>46.627499999999998</v>
      </c>
      <c r="AS97" s="110">
        <v>228.92288400000001</v>
      </c>
      <c r="AT97" s="110">
        <v>618.28064999999992</v>
      </c>
      <c r="AU97" s="110">
        <v>0</v>
      </c>
      <c r="AV97" s="108">
        <f t="shared" si="14"/>
        <v>15477.575039942334</v>
      </c>
      <c r="AW97" s="108">
        <f t="shared" si="15"/>
        <v>16371.406073942335</v>
      </c>
    </row>
    <row r="98" spans="1:49" x14ac:dyDescent="0.35">
      <c r="A98" s="98" t="s">
        <v>117</v>
      </c>
      <c r="B98" s="100"/>
      <c r="C98" s="100"/>
      <c r="D98" s="100" t="s">
        <v>553</v>
      </c>
      <c r="E98" s="100" t="s">
        <v>599</v>
      </c>
      <c r="F98" s="98" t="s">
        <v>261</v>
      </c>
      <c r="G98" s="98"/>
      <c r="H98" s="98" t="s">
        <v>193</v>
      </c>
      <c r="I98" s="98" t="s">
        <v>262</v>
      </c>
      <c r="J98" s="98" t="s">
        <v>263</v>
      </c>
      <c r="K98" s="100" t="s">
        <v>1130</v>
      </c>
      <c r="L98" s="100" t="s">
        <v>930</v>
      </c>
      <c r="M98" s="100" t="s">
        <v>704</v>
      </c>
      <c r="N98" s="100" t="s">
        <v>413</v>
      </c>
      <c r="O98" s="100" t="s">
        <v>705</v>
      </c>
      <c r="P98" s="100" t="s">
        <v>21</v>
      </c>
      <c r="Q98" s="100" t="s">
        <v>1342</v>
      </c>
      <c r="R98" s="102" t="s">
        <v>1315</v>
      </c>
      <c r="T98" s="105">
        <v>1712</v>
      </c>
      <c r="U98" s="105">
        <v>2569</v>
      </c>
      <c r="V98" s="105">
        <v>3472</v>
      </c>
      <c r="W98" s="105">
        <v>3641</v>
      </c>
      <c r="X98" s="105">
        <v>249</v>
      </c>
      <c r="Y98" s="106">
        <f t="shared" si="8"/>
        <v>11643</v>
      </c>
      <c r="Z98" s="107">
        <f>T98*'BPU LOT 2 - 2023 ARENH'!F$36</f>
        <v>247.70927999999998</v>
      </c>
      <c r="AA98" s="107">
        <f>U98*'BPU LOT 2 - 2023 ARENH'!F$37</f>
        <v>580.38847999999996</v>
      </c>
      <c r="AB98" s="107">
        <f>V98*'BPU LOT 2 - 2023 ARENH'!F$38</f>
        <v>872.54831999999988</v>
      </c>
      <c r="AC98" s="107">
        <f>W98*'BPU LOT 2 - 2023 ARENH'!F$39</f>
        <v>2021.66525</v>
      </c>
      <c r="AD98" s="107">
        <f>X98*'BPU LOT 2 - 2023 ARENH'!F$40</f>
        <v>205.04901000000001</v>
      </c>
      <c r="AE98" s="121">
        <f>'BPU LOT 2 - 2023 ARENH'!J$24</f>
        <v>0</v>
      </c>
      <c r="AF98" s="108">
        <f t="shared" si="11"/>
        <v>3927.3603399999997</v>
      </c>
      <c r="AG98" s="95">
        <f>'BPU LOT 2 - 2023 ARENH'!G$24</f>
        <v>69.55</v>
      </c>
      <c r="AH98" s="95">
        <f t="shared" si="9"/>
        <v>23.899899999999999</v>
      </c>
      <c r="AI98" s="95">
        <f t="shared" si="10"/>
        <v>0.98</v>
      </c>
      <c r="AJ98" s="107">
        <f>'BPU LOT 2 - 2023 ARENH'!H$36</f>
        <v>-0.26600000000000001</v>
      </c>
      <c r="AK98" s="107">
        <f>'BPU LOT 2 - 2023 ARENH'!H$37</f>
        <v>0</v>
      </c>
      <c r="AL98" s="107">
        <f>'BPU LOT 2 - 2023 ARENH'!H$38</f>
        <v>-0.124</v>
      </c>
      <c r="AM98" s="107">
        <f>'BPU LOT 2 - 2023 ARENH'!H$39</f>
        <v>0.46300000000000002</v>
      </c>
      <c r="AN98" s="107">
        <f>'BPU LOT 2 - 2023 ARENH'!H$40</f>
        <v>1.4830000000000001</v>
      </c>
      <c r="AO98" s="108">
        <f t="shared" si="12"/>
        <v>24.968497792202065</v>
      </c>
      <c r="AP98" s="108">
        <f>'BPU LOT 2 - 2023 ARENH'!K$24</f>
        <v>4.7400000000000003E-3</v>
      </c>
      <c r="AQ98" s="108">
        <f t="shared" si="13"/>
        <v>55.187820000000002</v>
      </c>
      <c r="AR98" s="110">
        <v>28.111999999999998</v>
      </c>
      <c r="AS98" s="110">
        <v>190.791</v>
      </c>
      <c r="AT98" s="110">
        <v>186.38255999999998</v>
      </c>
      <c r="AU98" s="110">
        <v>0</v>
      </c>
      <c r="AV98" s="108">
        <f t="shared" si="14"/>
        <v>4007.5166577922018</v>
      </c>
      <c r="AW98" s="108">
        <f t="shared" si="15"/>
        <v>4412.8022177922021</v>
      </c>
    </row>
    <row r="99" spans="1:49" x14ac:dyDescent="0.35">
      <c r="A99" s="98" t="s">
        <v>113</v>
      </c>
      <c r="B99" s="100"/>
      <c r="C99" s="100" t="s">
        <v>483</v>
      </c>
      <c r="D99" s="100" t="s">
        <v>554</v>
      </c>
      <c r="E99" s="100" t="s">
        <v>599</v>
      </c>
      <c r="F99" s="98" t="s">
        <v>248</v>
      </c>
      <c r="G99" s="98" t="s">
        <v>183</v>
      </c>
      <c r="H99" s="98" t="s">
        <v>249</v>
      </c>
      <c r="I99" s="98" t="s">
        <v>229</v>
      </c>
      <c r="J99" s="98" t="s">
        <v>230</v>
      </c>
      <c r="K99" s="100" t="s">
        <v>1131</v>
      </c>
      <c r="L99" s="100" t="s">
        <v>871</v>
      </c>
      <c r="M99" s="100" t="s">
        <v>706</v>
      </c>
      <c r="N99" s="100" t="s">
        <v>229</v>
      </c>
      <c r="O99" s="100" t="s">
        <v>330</v>
      </c>
      <c r="P99" s="100" t="s">
        <v>21</v>
      </c>
      <c r="Q99" s="100" t="s">
        <v>1342</v>
      </c>
      <c r="R99" s="102" t="s">
        <v>1316</v>
      </c>
      <c r="T99" s="105">
        <v>0</v>
      </c>
      <c r="U99" s="105">
        <v>54167</v>
      </c>
      <c r="V99" s="105">
        <v>0</v>
      </c>
      <c r="W99" s="105">
        <v>65477</v>
      </c>
      <c r="X99" s="105">
        <v>22382</v>
      </c>
      <c r="Y99" s="106">
        <f t="shared" si="8"/>
        <v>142026</v>
      </c>
      <c r="Z99" s="107">
        <f>T99*'BPU LOT 2 - 2023 ARENH'!F$36</f>
        <v>0</v>
      </c>
      <c r="AA99" s="107">
        <f>U99*'BPU LOT 2 - 2023 ARENH'!F$37</f>
        <v>12237.40864</v>
      </c>
      <c r="AB99" s="107">
        <f>V99*'BPU LOT 2 - 2023 ARENH'!F$38</f>
        <v>0</v>
      </c>
      <c r="AC99" s="107">
        <f>W99*'BPU LOT 2 - 2023 ARENH'!F$39</f>
        <v>36356.104250000004</v>
      </c>
      <c r="AD99" s="107">
        <f>X99*'BPU LOT 2 - 2023 ARENH'!F$40</f>
        <v>18431.353180000002</v>
      </c>
      <c r="AE99" s="121">
        <f>'BPU LOT 2 - 2023 ARENH'!J$24</f>
        <v>0</v>
      </c>
      <c r="AF99" s="108">
        <f t="shared" si="11"/>
        <v>67024.866070000004</v>
      </c>
      <c r="AG99" s="95">
        <f>'BPU LOT 2 - 2023 ARENH'!G$24</f>
        <v>69.55</v>
      </c>
      <c r="AH99" s="95">
        <f t="shared" si="9"/>
        <v>23.899899999999999</v>
      </c>
      <c r="AI99" s="95">
        <f t="shared" si="10"/>
        <v>0.98</v>
      </c>
      <c r="AJ99" s="107">
        <f>'BPU LOT 2 - 2023 ARENH'!H$36</f>
        <v>-0.26600000000000001</v>
      </c>
      <c r="AK99" s="107">
        <f>'BPU LOT 2 - 2023 ARENH'!H$37</f>
        <v>0</v>
      </c>
      <c r="AL99" s="107">
        <f>'BPU LOT 2 - 2023 ARENH'!H$38</f>
        <v>-0.124</v>
      </c>
      <c r="AM99" s="107">
        <f>'BPU LOT 2 - 2023 ARENH'!H$39</f>
        <v>0.46300000000000002</v>
      </c>
      <c r="AN99" s="107">
        <f>'BPU LOT 2 - 2023 ARENH'!H$40</f>
        <v>1.4830000000000001</v>
      </c>
      <c r="AO99" s="108">
        <f t="shared" si="12"/>
        <v>1034.46514527093</v>
      </c>
      <c r="AP99" s="108">
        <f>'BPU LOT 2 - 2023 ARENH'!K$24</f>
        <v>4.7400000000000003E-3</v>
      </c>
      <c r="AQ99" s="108">
        <f t="shared" si="13"/>
        <v>673.20324000000005</v>
      </c>
      <c r="AR99" s="110">
        <v>438.19200000000001</v>
      </c>
      <c r="AS99" s="110">
        <v>1549.5737999999999</v>
      </c>
      <c r="AT99" s="110">
        <v>0</v>
      </c>
      <c r="AU99" s="110">
        <v>0</v>
      </c>
      <c r="AV99" s="108">
        <f t="shared" si="14"/>
        <v>68732.534455270928</v>
      </c>
      <c r="AW99" s="108">
        <f t="shared" si="15"/>
        <v>70720.300255270922</v>
      </c>
    </row>
    <row r="100" spans="1:49" x14ac:dyDescent="0.35">
      <c r="A100" s="98" t="s">
        <v>118</v>
      </c>
      <c r="B100" s="100" t="s">
        <v>450</v>
      </c>
      <c r="C100" s="100"/>
      <c r="D100" s="100" t="s">
        <v>423</v>
      </c>
      <c r="E100" s="100" t="s">
        <v>599</v>
      </c>
      <c r="F100" s="98" t="s">
        <v>264</v>
      </c>
      <c r="G100" s="98"/>
      <c r="H100" s="98" t="s">
        <v>265</v>
      </c>
      <c r="I100" s="98" t="s">
        <v>266</v>
      </c>
      <c r="J100" s="98" t="s">
        <v>264</v>
      </c>
      <c r="K100" s="100" t="s">
        <v>1132</v>
      </c>
      <c r="L100" s="100" t="s">
        <v>931</v>
      </c>
      <c r="M100" s="100" t="s">
        <v>707</v>
      </c>
      <c r="N100" s="100" t="s">
        <v>266</v>
      </c>
      <c r="O100" s="100" t="s">
        <v>264</v>
      </c>
      <c r="P100" s="100" t="s">
        <v>17</v>
      </c>
      <c r="Q100" s="100" t="s">
        <v>1341</v>
      </c>
      <c r="R100" s="102" t="s">
        <v>1288</v>
      </c>
      <c r="T100" s="105">
        <v>2354</v>
      </c>
      <c r="U100" s="105">
        <v>10058</v>
      </c>
      <c r="V100" s="105">
        <v>6470</v>
      </c>
      <c r="W100" s="105">
        <v>24370</v>
      </c>
      <c r="X100" s="105">
        <v>0</v>
      </c>
      <c r="Y100" s="106">
        <f t="shared" si="8"/>
        <v>43252</v>
      </c>
      <c r="Z100" s="108">
        <f>T100*'BPU LOT 2 - 2023 ARENH'!F$24</f>
        <v>373.62688000000003</v>
      </c>
      <c r="AA100" s="108">
        <f>U100*'BPU LOT 2 - 2023 ARENH'!F$25</f>
        <v>2365.5410200000001</v>
      </c>
      <c r="AB100" s="108">
        <f>V100*'BPU LOT 2 - 2023 ARENH'!F$26</f>
        <v>1573.6981000000001</v>
      </c>
      <c r="AC100" s="108">
        <f>W100*'BPU LOT 2 - 2023 ARENH'!F$27</f>
        <v>13739.0749</v>
      </c>
      <c r="AD100" s="108">
        <f>X100*'BPU LOT 2 - 2023 ARENH'!F$28</f>
        <v>0</v>
      </c>
      <c r="AE100" s="121">
        <f>'BPU LOT 2 - 2023 ARENH'!J$24</f>
        <v>0</v>
      </c>
      <c r="AF100" s="108">
        <f t="shared" si="11"/>
        <v>18051.940900000001</v>
      </c>
      <c r="AG100" s="95">
        <f>'BPU LOT 2 - 2023 ARENH'!G$24</f>
        <v>69.55</v>
      </c>
      <c r="AH100" s="95">
        <f t="shared" si="9"/>
        <v>23.899899999999999</v>
      </c>
      <c r="AI100" s="95">
        <f t="shared" si="10"/>
        <v>0.98</v>
      </c>
      <c r="AJ100" s="108">
        <f>'BPU LOT 2 - 2023 ARENH'!H$24</f>
        <v>-0.24199999999999999</v>
      </c>
      <c r="AK100" s="108">
        <f>'BPU LOT 2 - 2023 ARENH'!H$25</f>
        <v>2.9000000000000001E-2</v>
      </c>
      <c r="AL100" s="108">
        <f>'BPU LOT 2 - 2023 ARENH'!H$26</f>
        <v>-0.14099999999999999</v>
      </c>
      <c r="AM100" s="108">
        <f>'BPU LOT 2 - 2023 ARENH'!H$27</f>
        <v>0.60899999999999999</v>
      </c>
      <c r="AN100" s="108">
        <f>'BPU LOT 2 - 2023 ARENH'!H$28</f>
        <v>0</v>
      </c>
      <c r="AO100" s="108">
        <f t="shared" si="12"/>
        <v>190.26520154653326</v>
      </c>
      <c r="AP100" s="108">
        <f>'BPU LOT 2 - 2023 ARENH'!K$24</f>
        <v>4.7400000000000003E-3</v>
      </c>
      <c r="AQ100" s="108">
        <f t="shared" si="13"/>
        <v>205.01448000000002</v>
      </c>
      <c r="AR100" s="110">
        <v>40.122999999999998</v>
      </c>
      <c r="AS100" s="110">
        <v>279.52855199999999</v>
      </c>
      <c r="AT100" s="110">
        <v>532.03098</v>
      </c>
      <c r="AU100" s="110">
        <v>0</v>
      </c>
      <c r="AV100" s="108">
        <f t="shared" si="14"/>
        <v>18447.220581546535</v>
      </c>
      <c r="AW100" s="108">
        <f t="shared" si="15"/>
        <v>19298.903113546534</v>
      </c>
    </row>
    <row r="101" spans="1:49" x14ac:dyDescent="0.35">
      <c r="A101" s="98" t="s">
        <v>113</v>
      </c>
      <c r="B101" s="100"/>
      <c r="C101" s="100" t="s">
        <v>488</v>
      </c>
      <c r="D101" s="100" t="s">
        <v>555</v>
      </c>
      <c r="E101" s="100" t="s">
        <v>599</v>
      </c>
      <c r="F101" s="98" t="s">
        <v>248</v>
      </c>
      <c r="G101" s="98" t="s">
        <v>183</v>
      </c>
      <c r="H101" s="98" t="s">
        <v>249</v>
      </c>
      <c r="I101" s="98" t="s">
        <v>229</v>
      </c>
      <c r="J101" s="98" t="s">
        <v>230</v>
      </c>
      <c r="K101" s="100" t="s">
        <v>1133</v>
      </c>
      <c r="L101" s="100" t="s">
        <v>932</v>
      </c>
      <c r="M101" s="100" t="s">
        <v>708</v>
      </c>
      <c r="N101" s="100" t="s">
        <v>229</v>
      </c>
      <c r="O101" s="100" t="s">
        <v>709</v>
      </c>
      <c r="P101" s="100" t="s">
        <v>17</v>
      </c>
      <c r="Q101" s="100" t="s">
        <v>1341</v>
      </c>
      <c r="R101" s="102" t="s">
        <v>1289</v>
      </c>
      <c r="T101" s="105">
        <v>4001</v>
      </c>
      <c r="U101" s="105">
        <v>4763</v>
      </c>
      <c r="V101" s="105">
        <v>14578</v>
      </c>
      <c r="W101" s="105">
        <v>16229</v>
      </c>
      <c r="X101" s="105">
        <v>0</v>
      </c>
      <c r="Y101" s="106">
        <f t="shared" si="8"/>
        <v>39571</v>
      </c>
      <c r="Z101" s="108">
        <f>T101*'BPU LOT 2 - 2023 ARENH'!F$24</f>
        <v>635.03872000000001</v>
      </c>
      <c r="AA101" s="108">
        <f>U101*'BPU LOT 2 - 2023 ARENH'!F$25</f>
        <v>1120.2099700000001</v>
      </c>
      <c r="AB101" s="108">
        <f>V101*'BPU LOT 2 - 2023 ARENH'!F$26</f>
        <v>3545.8069399999999</v>
      </c>
      <c r="AC101" s="108">
        <f>W101*'BPU LOT 2 - 2023 ARENH'!F$27</f>
        <v>9149.4233299999996</v>
      </c>
      <c r="AD101" s="108">
        <f>X101*'BPU LOT 2 - 2023 ARENH'!F$28</f>
        <v>0</v>
      </c>
      <c r="AE101" s="121">
        <f>'BPU LOT 2 - 2023 ARENH'!J$24</f>
        <v>0</v>
      </c>
      <c r="AF101" s="108">
        <f t="shared" si="11"/>
        <v>14450.47896</v>
      </c>
      <c r="AG101" s="95">
        <f>'BPU LOT 2 - 2023 ARENH'!G$24</f>
        <v>69.55</v>
      </c>
      <c r="AH101" s="95">
        <f t="shared" si="9"/>
        <v>23.899899999999999</v>
      </c>
      <c r="AI101" s="95">
        <f t="shared" si="10"/>
        <v>0.98</v>
      </c>
      <c r="AJ101" s="108">
        <f>'BPU LOT 2 - 2023 ARENH'!H$24</f>
        <v>-0.24199999999999999</v>
      </c>
      <c r="AK101" s="108">
        <f>'BPU LOT 2 - 2023 ARENH'!H$25</f>
        <v>2.9000000000000001E-2</v>
      </c>
      <c r="AL101" s="108">
        <f>'BPU LOT 2 - 2023 ARENH'!H$26</f>
        <v>-0.14099999999999999</v>
      </c>
      <c r="AM101" s="108">
        <f>'BPU LOT 2 - 2023 ARENH'!H$27</f>
        <v>0.60899999999999999</v>
      </c>
      <c r="AN101" s="108">
        <f>'BPU LOT 2 - 2023 ARENH'!H$28</f>
        <v>0</v>
      </c>
      <c r="AO101" s="108">
        <f t="shared" si="12"/>
        <v>115.95824735616971</v>
      </c>
      <c r="AP101" s="108">
        <f>'BPU LOT 2 - 2023 ARENH'!K$24</f>
        <v>4.7400000000000003E-3</v>
      </c>
      <c r="AQ101" s="108">
        <f t="shared" si="13"/>
        <v>187.56654</v>
      </c>
      <c r="AR101" s="110">
        <v>39.026499999999999</v>
      </c>
      <c r="AS101" s="110">
        <v>212.054328</v>
      </c>
      <c r="AT101" s="110">
        <v>517.49139000000002</v>
      </c>
      <c r="AU101" s="110">
        <v>0</v>
      </c>
      <c r="AV101" s="108">
        <f t="shared" si="14"/>
        <v>14754.00374735617</v>
      </c>
      <c r="AW101" s="108">
        <f t="shared" si="15"/>
        <v>15522.575965356169</v>
      </c>
    </row>
    <row r="102" spans="1:49" x14ac:dyDescent="0.35">
      <c r="A102" s="98" t="s">
        <v>101</v>
      </c>
      <c r="B102" s="100"/>
      <c r="C102" s="100"/>
      <c r="D102" s="100" t="s">
        <v>529</v>
      </c>
      <c r="E102" s="100" t="s">
        <v>599</v>
      </c>
      <c r="F102" s="98" t="s">
        <v>207</v>
      </c>
      <c r="G102" s="98"/>
      <c r="H102" s="98" t="s">
        <v>208</v>
      </c>
      <c r="I102" s="98" t="s">
        <v>209</v>
      </c>
      <c r="J102" s="98" t="s">
        <v>210</v>
      </c>
      <c r="K102" s="100" t="s">
        <v>1134</v>
      </c>
      <c r="L102" s="100" t="s">
        <v>933</v>
      </c>
      <c r="M102" s="100" t="s">
        <v>710</v>
      </c>
      <c r="N102" s="100" t="s">
        <v>216</v>
      </c>
      <c r="O102" s="100" t="s">
        <v>374</v>
      </c>
      <c r="P102" s="100" t="s">
        <v>17</v>
      </c>
      <c r="Q102" s="100" t="s">
        <v>1340</v>
      </c>
      <c r="R102" s="102" t="s">
        <v>1290</v>
      </c>
      <c r="T102" s="105">
        <v>7484</v>
      </c>
      <c r="U102" s="105">
        <v>12669</v>
      </c>
      <c r="V102" s="105">
        <v>18532</v>
      </c>
      <c r="W102" s="105">
        <v>31676</v>
      </c>
      <c r="X102" s="105">
        <v>0</v>
      </c>
      <c r="Y102" s="106">
        <f t="shared" si="8"/>
        <v>70361</v>
      </c>
      <c r="Z102" s="108">
        <f>T102*'BPU LOT 2 - 2023 ARENH'!F$24</f>
        <v>1187.8604800000001</v>
      </c>
      <c r="AA102" s="108">
        <f>U102*'BPU LOT 2 - 2023 ARENH'!F$25</f>
        <v>2979.6221100000002</v>
      </c>
      <c r="AB102" s="108">
        <f>V102*'BPU LOT 2 - 2023 ARENH'!F$26</f>
        <v>4507.5383600000005</v>
      </c>
      <c r="AC102" s="108">
        <f>W102*'BPU LOT 2 - 2023 ARENH'!F$27</f>
        <v>17857.978520000001</v>
      </c>
      <c r="AD102" s="108">
        <f>X102*'BPU LOT 2 - 2023 ARENH'!F$28</f>
        <v>0</v>
      </c>
      <c r="AE102" s="121">
        <f>'BPU LOT 2 - 2023 ARENH'!J$24</f>
        <v>0</v>
      </c>
      <c r="AF102" s="108">
        <f t="shared" si="11"/>
        <v>26532.999470000002</v>
      </c>
      <c r="AG102" s="95">
        <f>'BPU LOT 2 - 2023 ARENH'!G$24</f>
        <v>69.55</v>
      </c>
      <c r="AH102" s="95">
        <f t="shared" si="9"/>
        <v>23.899899999999999</v>
      </c>
      <c r="AI102" s="95">
        <f t="shared" si="10"/>
        <v>0.98</v>
      </c>
      <c r="AJ102" s="108">
        <f>'BPU LOT 2 - 2023 ARENH'!H$24</f>
        <v>-0.24199999999999999</v>
      </c>
      <c r="AK102" s="108">
        <f>'BPU LOT 2 - 2023 ARENH'!H$25</f>
        <v>2.9000000000000001E-2</v>
      </c>
      <c r="AL102" s="108">
        <f>'BPU LOT 2 - 2023 ARENH'!H$26</f>
        <v>-0.14099999999999999</v>
      </c>
      <c r="AM102" s="108">
        <f>'BPU LOT 2 - 2023 ARENH'!H$27</f>
        <v>0.60899999999999999</v>
      </c>
      <c r="AN102" s="108">
        <f>'BPU LOT 2 - 2023 ARENH'!H$28</f>
        <v>0</v>
      </c>
      <c r="AO102" s="108">
        <f t="shared" si="12"/>
        <v>235.129963700263</v>
      </c>
      <c r="AP102" s="108">
        <f>'BPU LOT 2 - 2023 ARENH'!K$24</f>
        <v>4.7400000000000003E-3</v>
      </c>
      <c r="AQ102" s="108">
        <f t="shared" si="13"/>
        <v>333.51114000000001</v>
      </c>
      <c r="AR102" s="110">
        <v>72.5535</v>
      </c>
      <c r="AS102" s="110">
        <v>441.97721999999993</v>
      </c>
      <c r="AT102" s="110">
        <v>962.05940999999996</v>
      </c>
      <c r="AU102" s="110">
        <v>0</v>
      </c>
      <c r="AV102" s="108">
        <f t="shared" si="14"/>
        <v>27101.640573700264</v>
      </c>
      <c r="AW102" s="108">
        <f t="shared" si="15"/>
        <v>28578.230703700268</v>
      </c>
    </row>
    <row r="103" spans="1:49" x14ac:dyDescent="0.35">
      <c r="A103" s="98" t="s">
        <v>113</v>
      </c>
      <c r="B103" s="100" t="s">
        <v>183</v>
      </c>
      <c r="C103" s="100" t="s">
        <v>489</v>
      </c>
      <c r="D103" s="100" t="s">
        <v>517</v>
      </c>
      <c r="E103" s="100" t="s">
        <v>599</v>
      </c>
      <c r="F103" s="98" t="s">
        <v>248</v>
      </c>
      <c r="G103" s="98" t="s">
        <v>183</v>
      </c>
      <c r="H103" s="98" t="s">
        <v>249</v>
      </c>
      <c r="I103" s="98" t="s">
        <v>229</v>
      </c>
      <c r="J103" s="98" t="s">
        <v>230</v>
      </c>
      <c r="K103" s="100" t="s">
        <v>1135</v>
      </c>
      <c r="L103" s="100" t="s">
        <v>934</v>
      </c>
      <c r="M103" s="100" t="s">
        <v>711</v>
      </c>
      <c r="N103" s="100" t="s">
        <v>229</v>
      </c>
      <c r="O103" s="100" t="s">
        <v>230</v>
      </c>
      <c r="P103" s="100" t="s">
        <v>21</v>
      </c>
      <c r="Q103" s="100" t="s">
        <v>1342</v>
      </c>
      <c r="R103" s="102" t="s">
        <v>1317</v>
      </c>
      <c r="T103" s="105">
        <v>32839</v>
      </c>
      <c r="U103" s="105">
        <v>91044</v>
      </c>
      <c r="V103" s="105">
        <v>57389</v>
      </c>
      <c r="W103" s="105">
        <v>169490</v>
      </c>
      <c r="X103" s="105">
        <v>29508</v>
      </c>
      <c r="Y103" s="106">
        <f t="shared" si="8"/>
        <v>380270</v>
      </c>
      <c r="Z103" s="107">
        <f>T103*'BPU LOT 2 - 2023 ARENH'!F$36</f>
        <v>4751.4749099999999</v>
      </c>
      <c r="AA103" s="107">
        <f>U103*'BPU LOT 2 - 2023 ARENH'!F$37</f>
        <v>20568.660479999999</v>
      </c>
      <c r="AB103" s="107">
        <f>V103*'BPU LOT 2 - 2023 ARENH'!F$38</f>
        <v>14422.429589999998</v>
      </c>
      <c r="AC103" s="107">
        <f>W103*'BPU LOT 2 - 2023 ARENH'!F$39</f>
        <v>94109.322500000009</v>
      </c>
      <c r="AD103" s="107">
        <f>X103*'BPU LOT 2 - 2023 ARENH'!F$40</f>
        <v>24299.54292</v>
      </c>
      <c r="AE103" s="121">
        <f>'BPU LOT 2 - 2023 ARENH'!J$24</f>
        <v>0</v>
      </c>
      <c r="AF103" s="108">
        <f t="shared" si="11"/>
        <v>158151.43040000001</v>
      </c>
      <c r="AG103" s="95">
        <f>'BPU LOT 2 - 2023 ARENH'!G$24</f>
        <v>69.55</v>
      </c>
      <c r="AH103" s="95">
        <f t="shared" si="9"/>
        <v>23.899899999999999</v>
      </c>
      <c r="AI103" s="95">
        <f t="shared" si="10"/>
        <v>0.98</v>
      </c>
      <c r="AJ103" s="107">
        <f>'BPU LOT 2 - 2023 ARENH'!H$36</f>
        <v>-0.26600000000000001</v>
      </c>
      <c r="AK103" s="107">
        <f>'BPU LOT 2 - 2023 ARENH'!H$37</f>
        <v>0</v>
      </c>
      <c r="AL103" s="107">
        <f>'BPU LOT 2 - 2023 ARENH'!H$38</f>
        <v>-0.124</v>
      </c>
      <c r="AM103" s="107">
        <f>'BPU LOT 2 - 2023 ARENH'!H$39</f>
        <v>0.46300000000000002</v>
      </c>
      <c r="AN103" s="107">
        <f>'BPU LOT 2 - 2023 ARENH'!H$40</f>
        <v>1.4830000000000001</v>
      </c>
      <c r="AO103" s="108">
        <f t="shared" si="12"/>
        <v>1793.1003599036169</v>
      </c>
      <c r="AP103" s="108">
        <f>'BPU LOT 2 - 2023 ARENH'!K$24</f>
        <v>4.7400000000000003E-3</v>
      </c>
      <c r="AQ103" s="108">
        <f t="shared" si="13"/>
        <v>1802.4798000000001</v>
      </c>
      <c r="AR103" s="110">
        <v>371.39249999999998</v>
      </c>
      <c r="AS103" s="110">
        <v>868.09905000000003</v>
      </c>
      <c r="AT103" s="110">
        <v>0</v>
      </c>
      <c r="AU103" s="110">
        <v>0</v>
      </c>
      <c r="AV103" s="108">
        <f t="shared" si="14"/>
        <v>161747.01055990363</v>
      </c>
      <c r="AW103" s="108">
        <f t="shared" si="15"/>
        <v>162986.50210990361</v>
      </c>
    </row>
    <row r="104" spans="1:49" x14ac:dyDescent="0.35">
      <c r="A104" s="98" t="s">
        <v>119</v>
      </c>
      <c r="B104" s="100"/>
      <c r="C104" s="100"/>
      <c r="D104" s="100" t="s">
        <v>556</v>
      </c>
      <c r="E104" s="100" t="s">
        <v>599</v>
      </c>
      <c r="F104" s="98" t="s">
        <v>267</v>
      </c>
      <c r="G104" s="98"/>
      <c r="H104" s="98" t="s">
        <v>268</v>
      </c>
      <c r="I104" s="98" t="s">
        <v>269</v>
      </c>
      <c r="J104" s="98" t="s">
        <v>267</v>
      </c>
      <c r="K104" s="100" t="s">
        <v>1136</v>
      </c>
      <c r="L104" s="100" t="s">
        <v>267</v>
      </c>
      <c r="M104" s="100" t="s">
        <v>712</v>
      </c>
      <c r="N104" s="100" t="s">
        <v>280</v>
      </c>
      <c r="O104" s="100" t="s">
        <v>713</v>
      </c>
      <c r="P104" s="100" t="s">
        <v>21</v>
      </c>
      <c r="Q104" s="100"/>
      <c r="R104" s="102" t="s">
        <v>1318</v>
      </c>
      <c r="T104" s="105">
        <v>2775</v>
      </c>
      <c r="U104" s="105">
        <v>3831</v>
      </c>
      <c r="V104" s="105">
        <v>479</v>
      </c>
      <c r="W104" s="105">
        <v>233</v>
      </c>
      <c r="X104" s="105">
        <v>50</v>
      </c>
      <c r="Y104" s="106">
        <f t="shared" si="8"/>
        <v>7368</v>
      </c>
      <c r="Z104" s="107">
        <f>T104*'BPU LOT 2 - 2023 ARENH'!F$36</f>
        <v>401.51474999999994</v>
      </c>
      <c r="AA104" s="107">
        <f>U104*'BPU LOT 2 - 2023 ARENH'!F$37</f>
        <v>865.49951999999996</v>
      </c>
      <c r="AB104" s="107">
        <f>V104*'BPU LOT 2 - 2023 ARENH'!F$38</f>
        <v>120.37748999999999</v>
      </c>
      <c r="AC104" s="107">
        <f>W104*'BPU LOT 2 - 2023 ARENH'!F$39</f>
        <v>129.37325000000001</v>
      </c>
      <c r="AD104" s="107">
        <f>X104*'BPU LOT 2 - 2023 ARENH'!F$40</f>
        <v>41.174500000000002</v>
      </c>
      <c r="AE104" s="121">
        <f>'BPU LOT 2 - 2023 ARENH'!J$24</f>
        <v>0</v>
      </c>
      <c r="AF104" s="108">
        <f t="shared" si="11"/>
        <v>1557.9395100000002</v>
      </c>
      <c r="AG104" s="95">
        <f>'BPU LOT 2 - 2023 ARENH'!G$24</f>
        <v>69.55</v>
      </c>
      <c r="AH104" s="95">
        <f t="shared" si="9"/>
        <v>23.899899999999999</v>
      </c>
      <c r="AI104" s="95">
        <f t="shared" si="10"/>
        <v>0.98</v>
      </c>
      <c r="AJ104" s="107">
        <f>'BPU LOT 2 - 2023 ARENH'!H$36</f>
        <v>-0.26600000000000001</v>
      </c>
      <c r="AK104" s="107">
        <f>'BPU LOT 2 - 2023 ARENH'!H$37</f>
        <v>0</v>
      </c>
      <c r="AL104" s="107">
        <f>'BPU LOT 2 - 2023 ARENH'!H$38</f>
        <v>-0.124</v>
      </c>
      <c r="AM104" s="107">
        <f>'BPU LOT 2 - 2023 ARENH'!H$39</f>
        <v>0.46300000000000002</v>
      </c>
      <c r="AN104" s="107">
        <f>'BPU LOT 2 - 2023 ARENH'!H$40</f>
        <v>1.4830000000000001</v>
      </c>
      <c r="AO104" s="108">
        <f t="shared" si="12"/>
        <v>-1.7991159505086455E-2</v>
      </c>
      <c r="AP104" s="108">
        <f>'BPU LOT 2 - 2023 ARENH'!K$24</f>
        <v>4.7400000000000003E-3</v>
      </c>
      <c r="AQ104" s="108">
        <f t="shared" si="13"/>
        <v>34.924320000000002</v>
      </c>
      <c r="AR104" s="110">
        <v>18.213999999999999</v>
      </c>
      <c r="AS104" s="110">
        <v>202.52355</v>
      </c>
      <c r="AT104" s="110">
        <v>120.75881999999997</v>
      </c>
      <c r="AU104" s="110">
        <v>0</v>
      </c>
      <c r="AV104" s="108">
        <f t="shared" si="14"/>
        <v>1592.8458388404952</v>
      </c>
      <c r="AW104" s="108">
        <f t="shared" si="15"/>
        <v>1934.342208840495</v>
      </c>
    </row>
    <row r="105" spans="1:49" x14ac:dyDescent="0.35">
      <c r="A105" s="98" t="s">
        <v>117</v>
      </c>
      <c r="B105" s="100"/>
      <c r="C105" s="100"/>
      <c r="D105" s="100" t="s">
        <v>538</v>
      </c>
      <c r="E105" s="100" t="s">
        <v>599</v>
      </c>
      <c r="F105" s="98" t="s">
        <v>261</v>
      </c>
      <c r="G105" s="98"/>
      <c r="H105" s="98" t="s">
        <v>193</v>
      </c>
      <c r="I105" s="98" t="s">
        <v>262</v>
      </c>
      <c r="J105" s="98" t="s">
        <v>263</v>
      </c>
      <c r="K105" s="100" t="s">
        <v>1137</v>
      </c>
      <c r="L105" s="100" t="s">
        <v>935</v>
      </c>
      <c r="M105" s="100" t="s">
        <v>704</v>
      </c>
      <c r="N105" s="100" t="s">
        <v>262</v>
      </c>
      <c r="O105" s="100" t="s">
        <v>263</v>
      </c>
      <c r="P105" s="100" t="s">
        <v>21</v>
      </c>
      <c r="Q105" s="100"/>
      <c r="R105" s="102" t="s">
        <v>1319</v>
      </c>
      <c r="T105" s="105">
        <v>11104</v>
      </c>
      <c r="U105" s="105">
        <v>15666</v>
      </c>
      <c r="V105" s="105">
        <v>9919</v>
      </c>
      <c r="W105" s="105">
        <v>11357</v>
      </c>
      <c r="X105" s="105">
        <v>2792</v>
      </c>
      <c r="Y105" s="106">
        <f t="shared" si="8"/>
        <v>50838</v>
      </c>
      <c r="Z105" s="107">
        <f>T105*'BPU LOT 2 - 2023 ARENH'!F$36</f>
        <v>1606.6377599999998</v>
      </c>
      <c r="AA105" s="107">
        <f>U105*'BPU LOT 2 - 2023 ARENH'!F$37</f>
        <v>3539.2627199999997</v>
      </c>
      <c r="AB105" s="107">
        <f>V105*'BPU LOT 2 - 2023 ARENH'!F$38</f>
        <v>2492.7438899999997</v>
      </c>
      <c r="AC105" s="107">
        <f>W105*'BPU LOT 2 - 2023 ARENH'!F$39</f>
        <v>6305.9742500000002</v>
      </c>
      <c r="AD105" s="107">
        <f>X105*'BPU LOT 2 - 2023 ARENH'!F$40</f>
        <v>2299.18408</v>
      </c>
      <c r="AE105" s="121">
        <f>'BPU LOT 2 - 2023 ARENH'!J$24</f>
        <v>0</v>
      </c>
      <c r="AF105" s="108">
        <f t="shared" si="11"/>
        <v>16243.8027</v>
      </c>
      <c r="AG105" s="95">
        <f>'BPU LOT 2 - 2023 ARENH'!G$24</f>
        <v>69.55</v>
      </c>
      <c r="AH105" s="95">
        <f t="shared" si="9"/>
        <v>23.899899999999999</v>
      </c>
      <c r="AI105" s="95">
        <f t="shared" si="10"/>
        <v>0.98</v>
      </c>
      <c r="AJ105" s="107">
        <f>'BPU LOT 2 - 2023 ARENH'!H$36</f>
        <v>-0.26600000000000001</v>
      </c>
      <c r="AK105" s="107">
        <f>'BPU LOT 2 - 2023 ARENH'!H$37</f>
        <v>0</v>
      </c>
      <c r="AL105" s="107">
        <f>'BPU LOT 2 - 2023 ARENH'!H$38</f>
        <v>-0.124</v>
      </c>
      <c r="AM105" s="107">
        <f>'BPU LOT 2 - 2023 ARENH'!H$39</f>
        <v>0.46300000000000002</v>
      </c>
      <c r="AN105" s="107">
        <f>'BPU LOT 2 - 2023 ARENH'!H$40</f>
        <v>1.4830000000000001</v>
      </c>
      <c r="AO105" s="108">
        <f t="shared" si="12"/>
        <v>130.99612573652132</v>
      </c>
      <c r="AP105" s="108">
        <f>'BPU LOT 2 - 2023 ARENH'!K$24</f>
        <v>4.7400000000000003E-3</v>
      </c>
      <c r="AQ105" s="108">
        <f t="shared" si="13"/>
        <v>240.97212000000002</v>
      </c>
      <c r="AR105" s="110">
        <v>121.718</v>
      </c>
      <c r="AS105" s="110">
        <v>287.33782500000001</v>
      </c>
      <c r="AT105" s="110">
        <v>806.99033999999995</v>
      </c>
      <c r="AU105" s="110">
        <v>0</v>
      </c>
      <c r="AV105" s="108">
        <f t="shared" si="14"/>
        <v>16615.77094573652</v>
      </c>
      <c r="AW105" s="108">
        <f t="shared" si="15"/>
        <v>17831.81711073652</v>
      </c>
    </row>
    <row r="106" spans="1:49" x14ac:dyDescent="0.35">
      <c r="A106" s="98" t="s">
        <v>120</v>
      </c>
      <c r="B106" s="100"/>
      <c r="C106" s="100"/>
      <c r="D106" s="100" t="s">
        <v>557</v>
      </c>
      <c r="E106" s="100" t="s">
        <v>599</v>
      </c>
      <c r="F106" s="98" t="s">
        <v>270</v>
      </c>
      <c r="G106" s="98"/>
      <c r="H106" s="98" t="s">
        <v>271</v>
      </c>
      <c r="I106" s="98" t="s">
        <v>272</v>
      </c>
      <c r="J106" s="98" t="s">
        <v>273</v>
      </c>
      <c r="K106" s="100" t="s">
        <v>1138</v>
      </c>
      <c r="L106" s="100" t="s">
        <v>936</v>
      </c>
      <c r="M106" s="100" t="s">
        <v>704</v>
      </c>
      <c r="N106" s="100" t="s">
        <v>309</v>
      </c>
      <c r="O106" s="100" t="s">
        <v>714</v>
      </c>
      <c r="P106" s="100" t="s">
        <v>17</v>
      </c>
      <c r="Q106" s="100"/>
      <c r="R106" s="102" t="s">
        <v>1289</v>
      </c>
      <c r="T106" s="105">
        <v>4627</v>
      </c>
      <c r="U106" s="105">
        <v>4348</v>
      </c>
      <c r="V106" s="105">
        <v>14328</v>
      </c>
      <c r="W106" s="105">
        <v>14772</v>
      </c>
      <c r="X106" s="105">
        <v>0</v>
      </c>
      <c r="Y106" s="106">
        <f t="shared" si="8"/>
        <v>38075</v>
      </c>
      <c r="Z106" s="108">
        <f>T106*'BPU LOT 2 - 2023 ARENH'!F$24</f>
        <v>734.39743999999996</v>
      </c>
      <c r="AA106" s="108">
        <f>U106*'BPU LOT 2 - 2023 ARENH'!F$25</f>
        <v>1022.60612</v>
      </c>
      <c r="AB106" s="108">
        <f>V106*'BPU LOT 2 - 2023 ARENH'!F$26</f>
        <v>3484.99944</v>
      </c>
      <c r="AC106" s="108">
        <f>W106*'BPU LOT 2 - 2023 ARENH'!F$27</f>
        <v>8328.01044</v>
      </c>
      <c r="AD106" s="108">
        <f>X106*'BPU LOT 2 - 2023 ARENH'!F$28</f>
        <v>0</v>
      </c>
      <c r="AE106" s="121">
        <f>'BPU LOT 2 - 2023 ARENH'!J$24</f>
        <v>0</v>
      </c>
      <c r="AF106" s="108">
        <f t="shared" si="11"/>
        <v>13570.013440000001</v>
      </c>
      <c r="AG106" s="95">
        <f>'BPU LOT 2 - 2023 ARENH'!G$24</f>
        <v>69.55</v>
      </c>
      <c r="AH106" s="95">
        <f t="shared" si="9"/>
        <v>23.899899999999999</v>
      </c>
      <c r="AI106" s="95">
        <f t="shared" si="10"/>
        <v>0.98</v>
      </c>
      <c r="AJ106" s="108">
        <f>'BPU LOT 2 - 2023 ARENH'!H$24</f>
        <v>-0.24199999999999999</v>
      </c>
      <c r="AK106" s="108">
        <f>'BPU LOT 2 - 2023 ARENH'!H$25</f>
        <v>2.9000000000000001E-2</v>
      </c>
      <c r="AL106" s="108">
        <f>'BPU LOT 2 - 2023 ARENH'!H$26</f>
        <v>-0.14099999999999999</v>
      </c>
      <c r="AM106" s="108">
        <f>'BPU LOT 2 - 2023 ARENH'!H$27</f>
        <v>0.60899999999999999</v>
      </c>
      <c r="AN106" s="108">
        <f>'BPU LOT 2 - 2023 ARENH'!H$28</f>
        <v>0</v>
      </c>
      <c r="AO106" s="108">
        <f t="shared" si="12"/>
        <v>103.8130094542005</v>
      </c>
      <c r="AP106" s="108">
        <f>'BPU LOT 2 - 2023 ARENH'!K$24</f>
        <v>4.7400000000000003E-3</v>
      </c>
      <c r="AQ106" s="108">
        <f t="shared" si="13"/>
        <v>180.47550000000001</v>
      </c>
      <c r="AR106" s="110">
        <v>37.619500000000002</v>
      </c>
      <c r="AS106" s="110">
        <v>212.054328</v>
      </c>
      <c r="AT106" s="110">
        <v>498.83457000000004</v>
      </c>
      <c r="AU106" s="110">
        <v>0</v>
      </c>
      <c r="AV106" s="108">
        <f t="shared" si="14"/>
        <v>13854.3019494542</v>
      </c>
      <c r="AW106" s="108">
        <f t="shared" si="15"/>
        <v>14602.810347454202</v>
      </c>
    </row>
    <row r="107" spans="1:49" x14ac:dyDescent="0.35">
      <c r="A107" s="98" t="s">
        <v>98</v>
      </c>
      <c r="B107" s="100"/>
      <c r="C107" s="100"/>
      <c r="D107" s="100" t="s">
        <v>552</v>
      </c>
      <c r="E107" s="100" t="s">
        <v>599</v>
      </c>
      <c r="F107" s="98" t="s">
        <v>195</v>
      </c>
      <c r="G107" s="98"/>
      <c r="H107" s="98" t="s">
        <v>196</v>
      </c>
      <c r="I107" s="98" t="s">
        <v>197</v>
      </c>
      <c r="J107" s="98" t="s">
        <v>198</v>
      </c>
      <c r="K107" s="100" t="s">
        <v>1139</v>
      </c>
      <c r="L107" s="100" t="s">
        <v>937</v>
      </c>
      <c r="M107" s="100" t="s">
        <v>715</v>
      </c>
      <c r="N107" s="100" t="s">
        <v>197</v>
      </c>
      <c r="O107" s="100" t="s">
        <v>703</v>
      </c>
      <c r="P107" s="100" t="s">
        <v>17</v>
      </c>
      <c r="Q107" s="100"/>
      <c r="R107" s="102" t="s">
        <v>1295</v>
      </c>
      <c r="T107" s="105">
        <v>5908</v>
      </c>
      <c r="U107" s="105">
        <v>13162</v>
      </c>
      <c r="V107" s="105">
        <v>11038</v>
      </c>
      <c r="W107" s="105">
        <v>23435</v>
      </c>
      <c r="X107" s="105">
        <v>0</v>
      </c>
      <c r="Y107" s="106">
        <f t="shared" si="8"/>
        <v>53543</v>
      </c>
      <c r="Z107" s="108">
        <f>T107*'BPU LOT 2 - 2023 ARENH'!F$24</f>
        <v>937.71776</v>
      </c>
      <c r="AA107" s="108">
        <f>U107*'BPU LOT 2 - 2023 ARENH'!F$25</f>
        <v>3095.57078</v>
      </c>
      <c r="AB107" s="108">
        <f>V107*'BPU LOT 2 - 2023 ARENH'!F$26</f>
        <v>2684.7727399999999</v>
      </c>
      <c r="AC107" s="108">
        <f>W107*'BPU LOT 2 - 2023 ARENH'!F$27</f>
        <v>13211.94995</v>
      </c>
      <c r="AD107" s="108">
        <f>X107*'BPU LOT 2 - 2023 ARENH'!F$28</f>
        <v>0</v>
      </c>
      <c r="AE107" s="121">
        <f>'BPU LOT 2 - 2023 ARENH'!J$24</f>
        <v>0</v>
      </c>
      <c r="AF107" s="108">
        <f t="shared" si="11"/>
        <v>19930.01123</v>
      </c>
      <c r="AG107" s="95">
        <f>'BPU LOT 2 - 2023 ARENH'!G$24</f>
        <v>69.55</v>
      </c>
      <c r="AH107" s="95">
        <f t="shared" si="9"/>
        <v>23.899899999999999</v>
      </c>
      <c r="AI107" s="95">
        <f t="shared" si="10"/>
        <v>0.98</v>
      </c>
      <c r="AJ107" s="108">
        <f>'BPU LOT 2 - 2023 ARENH'!H$24</f>
        <v>-0.24199999999999999</v>
      </c>
      <c r="AK107" s="108">
        <f>'BPU LOT 2 - 2023 ARENH'!H$25</f>
        <v>2.9000000000000001E-2</v>
      </c>
      <c r="AL107" s="108">
        <f>'BPU LOT 2 - 2023 ARENH'!H$26</f>
        <v>-0.14099999999999999</v>
      </c>
      <c r="AM107" s="108">
        <f>'BPU LOT 2 - 2023 ARENH'!H$27</f>
        <v>0.60899999999999999</v>
      </c>
      <c r="AN107" s="108">
        <f>'BPU LOT 2 - 2023 ARENH'!H$28</f>
        <v>0</v>
      </c>
      <c r="AO107" s="108">
        <f t="shared" si="12"/>
        <v>176.37555110818306</v>
      </c>
      <c r="AP107" s="108">
        <f>'BPU LOT 2 - 2023 ARENH'!K$24</f>
        <v>4.7400000000000003E-3</v>
      </c>
      <c r="AQ107" s="108">
        <f t="shared" si="13"/>
        <v>253.79382000000001</v>
      </c>
      <c r="AR107" s="110">
        <v>53.493000000000002</v>
      </c>
      <c r="AS107" s="110">
        <v>363.871332</v>
      </c>
      <c r="AT107" s="110">
        <v>709.31718000000001</v>
      </c>
      <c r="AU107" s="110">
        <v>0</v>
      </c>
      <c r="AV107" s="108">
        <f t="shared" si="14"/>
        <v>20360.180601108183</v>
      </c>
      <c r="AW107" s="108">
        <f t="shared" si="15"/>
        <v>21486.862113108182</v>
      </c>
    </row>
    <row r="108" spans="1:49" x14ac:dyDescent="0.35">
      <c r="A108" s="98" t="s">
        <v>121</v>
      </c>
      <c r="B108" s="100"/>
      <c r="C108" s="100"/>
      <c r="D108" s="100" t="s">
        <v>558</v>
      </c>
      <c r="E108" s="100" t="s">
        <v>599</v>
      </c>
      <c r="F108" s="98" t="s">
        <v>274</v>
      </c>
      <c r="G108" s="98"/>
      <c r="H108" s="98" t="s">
        <v>275</v>
      </c>
      <c r="I108" s="98" t="s">
        <v>276</v>
      </c>
      <c r="J108" s="98" t="s">
        <v>277</v>
      </c>
      <c r="K108" s="100" t="s">
        <v>1140</v>
      </c>
      <c r="L108" s="100" t="s">
        <v>938</v>
      </c>
      <c r="M108" s="100" t="s">
        <v>275</v>
      </c>
      <c r="N108" s="100" t="s">
        <v>276</v>
      </c>
      <c r="O108" s="100" t="s">
        <v>277</v>
      </c>
      <c r="P108" s="100" t="s">
        <v>17</v>
      </c>
      <c r="Q108" s="100"/>
      <c r="R108" s="102" t="s">
        <v>1295</v>
      </c>
      <c r="T108" s="105">
        <v>4341</v>
      </c>
      <c r="U108" s="105">
        <v>8028</v>
      </c>
      <c r="V108" s="105">
        <v>8176</v>
      </c>
      <c r="W108" s="105">
        <v>15511</v>
      </c>
      <c r="X108" s="105">
        <v>0</v>
      </c>
      <c r="Y108" s="106">
        <f t="shared" si="8"/>
        <v>36056</v>
      </c>
      <c r="Z108" s="108">
        <f>T108*'BPU LOT 2 - 2023 ARENH'!F$24</f>
        <v>689.00351999999998</v>
      </c>
      <c r="AA108" s="108">
        <f>U108*'BPU LOT 2 - 2023 ARENH'!F$25</f>
        <v>1888.1053200000001</v>
      </c>
      <c r="AB108" s="108">
        <f>V108*'BPU LOT 2 - 2023 ARENH'!F$26</f>
        <v>1988.6484800000001</v>
      </c>
      <c r="AC108" s="108">
        <f>W108*'BPU LOT 2 - 2023 ARENH'!F$27</f>
        <v>8744.6364699999995</v>
      </c>
      <c r="AD108" s="108">
        <f>X108*'BPU LOT 2 - 2023 ARENH'!F$28</f>
        <v>0</v>
      </c>
      <c r="AE108" s="121">
        <f>'BPU LOT 2 - 2023 ARENH'!J$24</f>
        <v>0</v>
      </c>
      <c r="AF108" s="108">
        <f t="shared" si="11"/>
        <v>13310.393789999998</v>
      </c>
      <c r="AG108" s="95">
        <f>'BPU LOT 2 - 2023 ARENH'!G$24</f>
        <v>69.55</v>
      </c>
      <c r="AH108" s="95">
        <f t="shared" si="9"/>
        <v>23.899899999999999</v>
      </c>
      <c r="AI108" s="95">
        <f t="shared" si="10"/>
        <v>0.98</v>
      </c>
      <c r="AJ108" s="108">
        <f>'BPU LOT 2 - 2023 ARENH'!H$24</f>
        <v>-0.24199999999999999</v>
      </c>
      <c r="AK108" s="108">
        <f>'BPU LOT 2 - 2023 ARENH'!H$25</f>
        <v>2.9000000000000001E-2</v>
      </c>
      <c r="AL108" s="108">
        <f>'BPU LOT 2 - 2023 ARENH'!H$26</f>
        <v>-0.14099999999999999</v>
      </c>
      <c r="AM108" s="108">
        <f>'BPU LOT 2 - 2023 ARENH'!H$27</f>
        <v>0.60899999999999999</v>
      </c>
      <c r="AN108" s="108">
        <f>'BPU LOT 2 - 2023 ARENH'!H$28</f>
        <v>0</v>
      </c>
      <c r="AO108" s="108">
        <f t="shared" si="12"/>
        <v>115.54259358602283</v>
      </c>
      <c r="AP108" s="108">
        <f>'BPU LOT 2 - 2023 ARENH'!K$24</f>
        <v>4.7400000000000003E-3</v>
      </c>
      <c r="AQ108" s="108">
        <f t="shared" si="13"/>
        <v>170.90544</v>
      </c>
      <c r="AR108" s="110">
        <v>39.936500000000002</v>
      </c>
      <c r="AS108" s="110">
        <v>363.871332</v>
      </c>
      <c r="AT108" s="110">
        <v>529.55799000000002</v>
      </c>
      <c r="AU108" s="110">
        <v>0</v>
      </c>
      <c r="AV108" s="108">
        <f t="shared" si="14"/>
        <v>13596.841823586021</v>
      </c>
      <c r="AW108" s="108">
        <f t="shared" si="15"/>
        <v>14530.207645586021</v>
      </c>
    </row>
    <row r="109" spans="1:49" x14ac:dyDescent="0.35">
      <c r="A109" s="98" t="s">
        <v>122</v>
      </c>
      <c r="B109" s="100"/>
      <c r="C109" s="100"/>
      <c r="D109" s="100" t="s">
        <v>546</v>
      </c>
      <c r="E109" s="100" t="s">
        <v>599</v>
      </c>
      <c r="F109" s="98" t="s">
        <v>278</v>
      </c>
      <c r="G109" s="98"/>
      <c r="H109" s="98" t="s">
        <v>279</v>
      </c>
      <c r="I109" s="98" t="s">
        <v>280</v>
      </c>
      <c r="J109" s="98" t="s">
        <v>281</v>
      </c>
      <c r="K109" s="100" t="s">
        <v>1141</v>
      </c>
      <c r="L109" s="100" t="s">
        <v>860</v>
      </c>
      <c r="M109" s="100" t="s">
        <v>716</v>
      </c>
      <c r="N109" s="100" t="s">
        <v>280</v>
      </c>
      <c r="O109" s="100" t="s">
        <v>281</v>
      </c>
      <c r="P109" s="100" t="s">
        <v>17</v>
      </c>
      <c r="Q109" s="100"/>
      <c r="R109" s="102" t="s">
        <v>1289</v>
      </c>
      <c r="T109" s="105">
        <v>1364</v>
      </c>
      <c r="U109" s="105">
        <v>3122</v>
      </c>
      <c r="V109" s="105">
        <v>4474</v>
      </c>
      <c r="W109" s="105">
        <v>13918</v>
      </c>
      <c r="X109" s="105">
        <v>0</v>
      </c>
      <c r="Y109" s="106">
        <f t="shared" si="8"/>
        <v>22878</v>
      </c>
      <c r="Z109" s="108">
        <f>T109*'BPU LOT 2 - 2023 ARENH'!F$24</f>
        <v>216.49408</v>
      </c>
      <c r="AA109" s="108">
        <f>U109*'BPU LOT 2 - 2023 ARENH'!F$25</f>
        <v>734.26318000000003</v>
      </c>
      <c r="AB109" s="108">
        <f>V109*'BPU LOT 2 - 2023 ARENH'!F$26</f>
        <v>1088.21102</v>
      </c>
      <c r="AC109" s="108">
        <f>W109*'BPU LOT 2 - 2023 ARENH'!F$27</f>
        <v>7846.5508600000003</v>
      </c>
      <c r="AD109" s="108">
        <f>X109*'BPU LOT 2 - 2023 ARENH'!F$28</f>
        <v>0</v>
      </c>
      <c r="AE109" s="121">
        <f>'BPU LOT 2 - 2023 ARENH'!J$24</f>
        <v>0</v>
      </c>
      <c r="AF109" s="108">
        <f t="shared" si="11"/>
        <v>9885.5191400000003</v>
      </c>
      <c r="AG109" s="95">
        <f>'BPU LOT 2 - 2023 ARENH'!G$24</f>
        <v>69.55</v>
      </c>
      <c r="AH109" s="95">
        <f t="shared" si="9"/>
        <v>23.899899999999999</v>
      </c>
      <c r="AI109" s="95">
        <f t="shared" si="10"/>
        <v>0.98</v>
      </c>
      <c r="AJ109" s="108">
        <f>'BPU LOT 2 - 2023 ARENH'!H$24</f>
        <v>-0.24199999999999999</v>
      </c>
      <c r="AK109" s="108">
        <f>'BPU LOT 2 - 2023 ARENH'!H$25</f>
        <v>2.9000000000000001E-2</v>
      </c>
      <c r="AL109" s="108">
        <f>'BPU LOT 2 - 2023 ARENH'!H$26</f>
        <v>-0.14099999999999999</v>
      </c>
      <c r="AM109" s="108">
        <f>'BPU LOT 2 - 2023 ARENH'!H$27</f>
        <v>0.60899999999999999</v>
      </c>
      <c r="AN109" s="108">
        <f>'BPU LOT 2 - 2023 ARENH'!H$28</f>
        <v>0</v>
      </c>
      <c r="AO109" s="108">
        <f t="shared" si="12"/>
        <v>107.60054065376626</v>
      </c>
      <c r="AP109" s="108">
        <f>'BPU LOT 2 - 2023 ARENH'!K$24</f>
        <v>4.7400000000000003E-3</v>
      </c>
      <c r="AQ109" s="108">
        <f t="shared" si="13"/>
        <v>108.44172</v>
      </c>
      <c r="AR109" s="110">
        <v>31.183499999999999</v>
      </c>
      <c r="AS109" s="110">
        <v>212.054328</v>
      </c>
      <c r="AT109" s="110">
        <v>413.49320999999992</v>
      </c>
      <c r="AU109" s="110">
        <v>0</v>
      </c>
      <c r="AV109" s="108">
        <f t="shared" si="14"/>
        <v>10101.561400653767</v>
      </c>
      <c r="AW109" s="108">
        <f t="shared" si="15"/>
        <v>10758.292438653767</v>
      </c>
    </row>
    <row r="110" spans="1:49" x14ac:dyDescent="0.35">
      <c r="A110" s="98" t="s">
        <v>123</v>
      </c>
      <c r="B110" s="100"/>
      <c r="C110" s="100"/>
      <c r="D110" s="100" t="s">
        <v>559</v>
      </c>
      <c r="E110" s="100" t="s">
        <v>599</v>
      </c>
      <c r="F110" s="98" t="s">
        <v>282</v>
      </c>
      <c r="G110" s="98" t="s">
        <v>184</v>
      </c>
      <c r="H110" s="98" t="s">
        <v>271</v>
      </c>
      <c r="I110" s="98" t="s">
        <v>272</v>
      </c>
      <c r="J110" s="98" t="s">
        <v>273</v>
      </c>
      <c r="K110" s="100" t="s">
        <v>1142</v>
      </c>
      <c r="L110" s="100" t="s">
        <v>939</v>
      </c>
      <c r="M110" s="100" t="s">
        <v>655</v>
      </c>
      <c r="N110" s="100" t="s">
        <v>309</v>
      </c>
      <c r="O110" s="100" t="s">
        <v>717</v>
      </c>
      <c r="P110" s="100" t="s">
        <v>17</v>
      </c>
      <c r="Q110" s="100"/>
      <c r="R110" s="102" t="s">
        <v>1289</v>
      </c>
      <c r="T110" s="105">
        <v>10222</v>
      </c>
      <c r="U110" s="105">
        <v>16146</v>
      </c>
      <c r="V110" s="105">
        <v>17355</v>
      </c>
      <c r="W110" s="105">
        <v>16075</v>
      </c>
      <c r="X110" s="105">
        <v>0</v>
      </c>
      <c r="Y110" s="106">
        <f t="shared" si="8"/>
        <v>59798</v>
      </c>
      <c r="Z110" s="108">
        <f>T110*'BPU LOT 2 - 2023 ARENH'!F$24</f>
        <v>1622.4358400000001</v>
      </c>
      <c r="AA110" s="108">
        <f>U110*'BPU LOT 2 - 2023 ARENH'!F$25</f>
        <v>3797.3777400000004</v>
      </c>
      <c r="AB110" s="108">
        <f>V110*'BPU LOT 2 - 2023 ARENH'!F$26</f>
        <v>4221.2566500000003</v>
      </c>
      <c r="AC110" s="108">
        <f>W110*'BPU LOT 2 - 2023 ARENH'!F$27</f>
        <v>9062.60275</v>
      </c>
      <c r="AD110" s="108">
        <f>X110*'BPU LOT 2 - 2023 ARENH'!F$28</f>
        <v>0</v>
      </c>
      <c r="AE110" s="121">
        <f>'BPU LOT 2 - 2023 ARENH'!J$24</f>
        <v>0</v>
      </c>
      <c r="AF110" s="108">
        <f t="shared" si="11"/>
        <v>18703.672980000003</v>
      </c>
      <c r="AG110" s="95">
        <f>'BPU LOT 2 - 2023 ARENH'!G$24</f>
        <v>69.55</v>
      </c>
      <c r="AH110" s="95">
        <f t="shared" si="9"/>
        <v>23.899899999999999</v>
      </c>
      <c r="AI110" s="95">
        <f t="shared" si="10"/>
        <v>0.98</v>
      </c>
      <c r="AJ110" s="108">
        <f>'BPU LOT 2 - 2023 ARENH'!H$24</f>
        <v>-0.24199999999999999</v>
      </c>
      <c r="AK110" s="108">
        <f>'BPU LOT 2 - 2023 ARENH'!H$25</f>
        <v>2.9000000000000001E-2</v>
      </c>
      <c r="AL110" s="108">
        <f>'BPU LOT 2 - 2023 ARENH'!H$26</f>
        <v>-0.14099999999999999</v>
      </c>
      <c r="AM110" s="108">
        <f>'BPU LOT 2 - 2023 ARENH'!H$27</f>
        <v>0.60899999999999999</v>
      </c>
      <c r="AN110" s="108">
        <f>'BPU LOT 2 - 2023 ARENH'!H$28</f>
        <v>0</v>
      </c>
      <c r="AO110" s="108">
        <f t="shared" si="12"/>
        <v>108.71093985046208</v>
      </c>
      <c r="AP110" s="108">
        <f>'BPU LOT 2 - 2023 ARENH'!K$24</f>
        <v>4.7400000000000003E-3</v>
      </c>
      <c r="AQ110" s="108">
        <f t="shared" si="13"/>
        <v>283.44252</v>
      </c>
      <c r="AR110" s="110">
        <v>61.7545</v>
      </c>
      <c r="AS110" s="110">
        <v>296.97606000000002</v>
      </c>
      <c r="AT110" s="110">
        <v>818.86466999999993</v>
      </c>
      <c r="AU110" s="110">
        <v>0</v>
      </c>
      <c r="AV110" s="108">
        <f t="shared" si="14"/>
        <v>19095.826439850465</v>
      </c>
      <c r="AW110" s="108">
        <f t="shared" si="15"/>
        <v>20273.421669850464</v>
      </c>
    </row>
    <row r="111" spans="1:49" x14ac:dyDescent="0.35">
      <c r="A111" s="98" t="s">
        <v>124</v>
      </c>
      <c r="B111" s="100"/>
      <c r="C111" s="100"/>
      <c r="D111" s="100" t="s">
        <v>560</v>
      </c>
      <c r="E111" s="100" t="s">
        <v>599</v>
      </c>
      <c r="F111" s="98" t="s">
        <v>283</v>
      </c>
      <c r="G111" s="98" t="s">
        <v>185</v>
      </c>
      <c r="H111" s="98" t="s">
        <v>284</v>
      </c>
      <c r="I111" s="98" t="s">
        <v>285</v>
      </c>
      <c r="J111" s="98" t="s">
        <v>286</v>
      </c>
      <c r="K111" s="100" t="s">
        <v>1143</v>
      </c>
      <c r="L111" s="100" t="s">
        <v>940</v>
      </c>
      <c r="M111" s="100" t="s">
        <v>718</v>
      </c>
      <c r="N111" s="100" t="s">
        <v>285</v>
      </c>
      <c r="O111" s="100" t="s">
        <v>286</v>
      </c>
      <c r="P111" s="100" t="s">
        <v>21</v>
      </c>
      <c r="Q111" s="100" t="s">
        <v>1343</v>
      </c>
      <c r="R111" s="102" t="s">
        <v>1320</v>
      </c>
      <c r="T111" s="105">
        <v>398</v>
      </c>
      <c r="U111" s="105">
        <v>876</v>
      </c>
      <c r="V111" s="105">
        <v>513</v>
      </c>
      <c r="W111" s="105">
        <v>1061</v>
      </c>
      <c r="X111" s="105">
        <v>190</v>
      </c>
      <c r="Y111" s="106">
        <f t="shared" si="8"/>
        <v>3038</v>
      </c>
      <c r="Z111" s="107">
        <f>T111*'BPU LOT 2 - 2023 ARENH'!F$36</f>
        <v>57.586619999999996</v>
      </c>
      <c r="AA111" s="107">
        <f>U111*'BPU LOT 2 - 2023 ARENH'!F$37</f>
        <v>197.90591999999998</v>
      </c>
      <c r="AB111" s="107">
        <f>V111*'BPU LOT 2 - 2023 ARENH'!F$38</f>
        <v>128.92202999999998</v>
      </c>
      <c r="AC111" s="107">
        <f>W111*'BPU LOT 2 - 2023 ARENH'!F$39</f>
        <v>589.12025000000006</v>
      </c>
      <c r="AD111" s="107">
        <f>X111*'BPU LOT 2 - 2023 ARENH'!F$40</f>
        <v>156.4631</v>
      </c>
      <c r="AE111" s="121">
        <f>'BPU LOT 2 - 2023 ARENH'!J$24</f>
        <v>0</v>
      </c>
      <c r="AF111" s="108">
        <f t="shared" si="11"/>
        <v>1129.99792</v>
      </c>
      <c r="AG111" s="95">
        <f>'BPU LOT 2 - 2023 ARENH'!G$24</f>
        <v>69.55</v>
      </c>
      <c r="AH111" s="95">
        <f t="shared" si="9"/>
        <v>23.899899999999999</v>
      </c>
      <c r="AI111" s="95">
        <f t="shared" si="10"/>
        <v>0.98</v>
      </c>
      <c r="AJ111" s="107">
        <f>'BPU LOT 2 - 2023 ARENH'!H$36</f>
        <v>-0.26600000000000001</v>
      </c>
      <c r="AK111" s="107">
        <f>'BPU LOT 2 - 2023 ARENH'!H$37</f>
        <v>0</v>
      </c>
      <c r="AL111" s="107">
        <f>'BPU LOT 2 - 2023 ARENH'!H$38</f>
        <v>-0.124</v>
      </c>
      <c r="AM111" s="107">
        <f>'BPU LOT 2 - 2023 ARENH'!H$39</f>
        <v>0.46300000000000002</v>
      </c>
      <c r="AN111" s="107">
        <f>'BPU LOT 2 - 2023 ARENH'!H$40</f>
        <v>1.4830000000000001</v>
      </c>
      <c r="AO111" s="108">
        <f t="shared" si="12"/>
        <v>11.09010852704114</v>
      </c>
      <c r="AP111" s="108">
        <f>'BPU LOT 2 - 2023 ARENH'!K$24</f>
        <v>4.7400000000000003E-3</v>
      </c>
      <c r="AQ111" s="108">
        <f t="shared" si="13"/>
        <v>14.400120000000001</v>
      </c>
      <c r="AR111" s="110">
        <v>7.0350000000000001</v>
      </c>
      <c r="AS111" s="110">
        <v>182.841375</v>
      </c>
      <c r="AT111" s="110">
        <v>46.642050000000005</v>
      </c>
      <c r="AU111" s="110">
        <v>0</v>
      </c>
      <c r="AV111" s="108">
        <f t="shared" si="14"/>
        <v>1155.4881485270412</v>
      </c>
      <c r="AW111" s="108">
        <f t="shared" si="15"/>
        <v>1392.0065735270412</v>
      </c>
    </row>
    <row r="112" spans="1:49" x14ac:dyDescent="0.35">
      <c r="A112" s="98" t="s">
        <v>125</v>
      </c>
      <c r="B112" s="100"/>
      <c r="C112" s="100"/>
      <c r="D112" s="100" t="s">
        <v>561</v>
      </c>
      <c r="E112" s="100" t="s">
        <v>599</v>
      </c>
      <c r="F112" s="98" t="s">
        <v>287</v>
      </c>
      <c r="G112" s="98"/>
      <c r="H112" s="98" t="s">
        <v>288</v>
      </c>
      <c r="I112" s="98" t="s">
        <v>229</v>
      </c>
      <c r="J112" s="98" t="s">
        <v>287</v>
      </c>
      <c r="K112" s="100" t="s">
        <v>1144</v>
      </c>
      <c r="L112" s="100" t="s">
        <v>941</v>
      </c>
      <c r="M112" s="100" t="s">
        <v>719</v>
      </c>
      <c r="N112" s="100" t="s">
        <v>229</v>
      </c>
      <c r="O112" s="100" t="s">
        <v>287</v>
      </c>
      <c r="P112" s="100" t="s">
        <v>17</v>
      </c>
      <c r="Q112" s="100" t="s">
        <v>1339</v>
      </c>
      <c r="R112" s="102" t="s">
        <v>1289</v>
      </c>
      <c r="T112" s="105">
        <v>827</v>
      </c>
      <c r="U112" s="105">
        <v>1081</v>
      </c>
      <c r="V112" s="105">
        <v>3882</v>
      </c>
      <c r="W112" s="105">
        <v>5628</v>
      </c>
      <c r="X112" s="105">
        <v>0</v>
      </c>
      <c r="Y112" s="106">
        <f t="shared" si="8"/>
        <v>11418</v>
      </c>
      <c r="Z112" s="108">
        <f>T112*'BPU LOT 2 - 2023 ARENH'!F$24</f>
        <v>131.26143999999999</v>
      </c>
      <c r="AA112" s="108">
        <f>U112*'BPU LOT 2 - 2023 ARENH'!F$25</f>
        <v>254.24039000000002</v>
      </c>
      <c r="AB112" s="108">
        <f>V112*'BPU LOT 2 - 2023 ARENH'!F$26</f>
        <v>944.21886000000006</v>
      </c>
      <c r="AC112" s="108">
        <f>W112*'BPU LOT 2 - 2023 ARENH'!F$27</f>
        <v>3172.8975599999999</v>
      </c>
      <c r="AD112" s="108">
        <f>X112*'BPU LOT 2 - 2023 ARENH'!F$28</f>
        <v>0</v>
      </c>
      <c r="AE112" s="121">
        <f>'BPU LOT 2 - 2023 ARENH'!J$24</f>
        <v>0</v>
      </c>
      <c r="AF112" s="108">
        <f t="shared" si="11"/>
        <v>4502.6182499999995</v>
      </c>
      <c r="AG112" s="95">
        <f>'BPU LOT 2 - 2023 ARENH'!G$24</f>
        <v>69.55</v>
      </c>
      <c r="AH112" s="95">
        <f t="shared" si="9"/>
        <v>23.899899999999999</v>
      </c>
      <c r="AI112" s="95">
        <f t="shared" si="10"/>
        <v>0.98</v>
      </c>
      <c r="AJ112" s="108">
        <f>'BPU LOT 2 - 2023 ARENH'!H$24</f>
        <v>-0.24199999999999999</v>
      </c>
      <c r="AK112" s="108">
        <f>'BPU LOT 2 - 2023 ARENH'!H$25</f>
        <v>2.9000000000000001E-2</v>
      </c>
      <c r="AL112" s="108">
        <f>'BPU LOT 2 - 2023 ARENH'!H$26</f>
        <v>-0.14099999999999999</v>
      </c>
      <c r="AM112" s="108">
        <f>'BPU LOT 2 - 2023 ARENH'!H$27</f>
        <v>0.60899999999999999</v>
      </c>
      <c r="AN112" s="108">
        <f>'BPU LOT 2 - 2023 ARENH'!H$28</f>
        <v>0</v>
      </c>
      <c r="AO112" s="108">
        <f t="shared" si="12"/>
        <v>41.568429464930567</v>
      </c>
      <c r="AP112" s="108">
        <f>'BPU LOT 2 - 2023 ARENH'!K$24</f>
        <v>4.7400000000000003E-3</v>
      </c>
      <c r="AQ112" s="108">
        <f t="shared" si="13"/>
        <v>54.121320000000004</v>
      </c>
      <c r="AR112" s="110">
        <v>11.916499999999999</v>
      </c>
      <c r="AS112" s="110">
        <v>212.054328</v>
      </c>
      <c r="AT112" s="110">
        <v>158.01279</v>
      </c>
      <c r="AU112" s="110">
        <v>0</v>
      </c>
      <c r="AV112" s="108">
        <f t="shared" si="14"/>
        <v>4598.3079994649297</v>
      </c>
      <c r="AW112" s="108">
        <f t="shared" si="15"/>
        <v>4980.2916174649299</v>
      </c>
    </row>
    <row r="113" spans="1:49" x14ac:dyDescent="0.35">
      <c r="A113" s="98" t="s">
        <v>101</v>
      </c>
      <c r="B113" s="100" t="s">
        <v>451</v>
      </c>
      <c r="C113" s="100"/>
      <c r="D113" s="100" t="s">
        <v>517</v>
      </c>
      <c r="E113" s="100" t="s">
        <v>599</v>
      </c>
      <c r="F113" s="98" t="s">
        <v>207</v>
      </c>
      <c r="G113" s="98"/>
      <c r="H113" s="98" t="s">
        <v>208</v>
      </c>
      <c r="I113" s="98" t="s">
        <v>209</v>
      </c>
      <c r="J113" s="98" t="s">
        <v>210</v>
      </c>
      <c r="K113" s="100" t="s">
        <v>1145</v>
      </c>
      <c r="L113" s="100" t="s">
        <v>942</v>
      </c>
      <c r="M113" s="100" t="s">
        <v>720</v>
      </c>
      <c r="N113" s="100" t="s">
        <v>229</v>
      </c>
      <c r="O113" s="100" t="s">
        <v>230</v>
      </c>
      <c r="P113" s="100" t="s">
        <v>17</v>
      </c>
      <c r="Q113" s="100" t="s">
        <v>1340</v>
      </c>
      <c r="R113" s="102" t="s">
        <v>1289</v>
      </c>
      <c r="T113" s="105">
        <v>2915</v>
      </c>
      <c r="U113" s="105">
        <v>5471</v>
      </c>
      <c r="V113" s="105">
        <v>5727</v>
      </c>
      <c r="W113" s="105">
        <v>12799</v>
      </c>
      <c r="X113" s="105">
        <v>0</v>
      </c>
      <c r="Y113" s="106">
        <f t="shared" si="8"/>
        <v>26912</v>
      </c>
      <c r="Z113" s="108">
        <f>T113*'BPU LOT 2 - 2023 ARENH'!F$24</f>
        <v>462.66879999999998</v>
      </c>
      <c r="AA113" s="108">
        <f>U113*'BPU LOT 2 - 2023 ARENH'!F$25</f>
        <v>1286.7244900000001</v>
      </c>
      <c r="AB113" s="108">
        <f>V113*'BPU LOT 2 - 2023 ARENH'!F$26</f>
        <v>1392.97821</v>
      </c>
      <c r="AC113" s="108">
        <f>W113*'BPU LOT 2 - 2023 ARENH'!F$27</f>
        <v>7215.6922299999997</v>
      </c>
      <c r="AD113" s="108">
        <f>X113*'BPU LOT 2 - 2023 ARENH'!F$28</f>
        <v>0</v>
      </c>
      <c r="AE113" s="121">
        <f>'BPU LOT 2 - 2023 ARENH'!J$24</f>
        <v>0</v>
      </c>
      <c r="AF113" s="108">
        <f t="shared" si="11"/>
        <v>10358.06373</v>
      </c>
      <c r="AG113" s="95">
        <f>'BPU LOT 2 - 2023 ARENH'!G$24</f>
        <v>69.55</v>
      </c>
      <c r="AH113" s="95">
        <f t="shared" si="9"/>
        <v>23.899899999999999</v>
      </c>
      <c r="AI113" s="95">
        <f t="shared" si="10"/>
        <v>0.98</v>
      </c>
      <c r="AJ113" s="108">
        <f>'BPU LOT 2 - 2023 ARENH'!H$24</f>
        <v>-0.24199999999999999</v>
      </c>
      <c r="AK113" s="108">
        <f>'BPU LOT 2 - 2023 ARENH'!H$25</f>
        <v>2.9000000000000001E-2</v>
      </c>
      <c r="AL113" s="108">
        <f>'BPU LOT 2 - 2023 ARENH'!H$26</f>
        <v>-0.14099999999999999</v>
      </c>
      <c r="AM113" s="108">
        <f>'BPU LOT 2 - 2023 ARENH'!H$27</f>
        <v>0.60899999999999999</v>
      </c>
      <c r="AN113" s="108">
        <f>'BPU LOT 2 - 2023 ARENH'!H$28</f>
        <v>0</v>
      </c>
      <c r="AO113" s="108">
        <f t="shared" si="12"/>
        <v>96.575430169673027</v>
      </c>
      <c r="AP113" s="108">
        <f>'BPU LOT 2 - 2023 ARENH'!K$24</f>
        <v>4.7400000000000003E-3</v>
      </c>
      <c r="AQ113" s="108">
        <f t="shared" si="13"/>
        <v>127.56288000000001</v>
      </c>
      <c r="AR113" s="110">
        <v>28.812999999999999</v>
      </c>
      <c r="AS113" s="110">
        <v>296.97606000000002</v>
      </c>
      <c r="AT113" s="110">
        <v>382.06037999999995</v>
      </c>
      <c r="AU113" s="110">
        <v>0</v>
      </c>
      <c r="AV113" s="108">
        <f t="shared" si="14"/>
        <v>10582.202040169674</v>
      </c>
      <c r="AW113" s="108">
        <f t="shared" si="15"/>
        <v>11290.051480169675</v>
      </c>
    </row>
    <row r="114" spans="1:49" x14ac:dyDescent="0.35">
      <c r="A114" s="98" t="s">
        <v>113</v>
      </c>
      <c r="B114" s="100" t="s">
        <v>452</v>
      </c>
      <c r="C114" s="100" t="s">
        <v>490</v>
      </c>
      <c r="D114" s="100" t="s">
        <v>562</v>
      </c>
      <c r="E114" s="100" t="s">
        <v>599</v>
      </c>
      <c r="F114" s="98" t="s">
        <v>248</v>
      </c>
      <c r="G114" s="98" t="s">
        <v>183</v>
      </c>
      <c r="H114" s="98" t="s">
        <v>249</v>
      </c>
      <c r="I114" s="98" t="s">
        <v>229</v>
      </c>
      <c r="J114" s="98" t="s">
        <v>230</v>
      </c>
      <c r="K114" s="100" t="s">
        <v>1146</v>
      </c>
      <c r="L114" s="100" t="s">
        <v>943</v>
      </c>
      <c r="M114" s="100" t="s">
        <v>721</v>
      </c>
      <c r="N114" s="100" t="s">
        <v>384</v>
      </c>
      <c r="O114" s="100" t="s">
        <v>722</v>
      </c>
      <c r="P114" s="100" t="s">
        <v>21</v>
      </c>
      <c r="Q114" s="100" t="s">
        <v>1342</v>
      </c>
      <c r="R114" s="102" t="s">
        <v>1321</v>
      </c>
      <c r="T114" s="105">
        <v>5344</v>
      </c>
      <c r="U114" s="105">
        <v>8373</v>
      </c>
      <c r="V114" s="105">
        <v>9404</v>
      </c>
      <c r="W114" s="105">
        <v>12806</v>
      </c>
      <c r="X114" s="105">
        <v>2819</v>
      </c>
      <c r="Y114" s="106">
        <f t="shared" si="8"/>
        <v>38746</v>
      </c>
      <c r="Z114" s="107">
        <f>T114*'BPU LOT 2 - 2023 ARENH'!F$36</f>
        <v>773.22335999999996</v>
      </c>
      <c r="AA114" s="107">
        <f>U114*'BPU LOT 2 - 2023 ARENH'!F$37</f>
        <v>1891.6281599999998</v>
      </c>
      <c r="AB114" s="107">
        <f>V114*'BPU LOT 2 - 2023 ARENH'!F$38</f>
        <v>2363.3192399999998</v>
      </c>
      <c r="AC114" s="107">
        <f>W114*'BPU LOT 2 - 2023 ARENH'!F$39</f>
        <v>7110.5315000000001</v>
      </c>
      <c r="AD114" s="107">
        <f>X114*'BPU LOT 2 - 2023 ARENH'!F$40</f>
        <v>2321.41831</v>
      </c>
      <c r="AE114" s="121">
        <f>'BPU LOT 2 - 2023 ARENH'!J$24</f>
        <v>0</v>
      </c>
      <c r="AF114" s="108">
        <f t="shared" si="11"/>
        <v>14460.120569999999</v>
      </c>
      <c r="AG114" s="95">
        <f>'BPU LOT 2 - 2023 ARENH'!G$24</f>
        <v>69.55</v>
      </c>
      <c r="AH114" s="95">
        <f t="shared" si="9"/>
        <v>23.899899999999999</v>
      </c>
      <c r="AI114" s="95">
        <f t="shared" si="10"/>
        <v>0.98</v>
      </c>
      <c r="AJ114" s="107">
        <f>'BPU LOT 2 - 2023 ARENH'!H$36</f>
        <v>-0.26600000000000001</v>
      </c>
      <c r="AK114" s="107">
        <f>'BPU LOT 2 - 2023 ARENH'!H$37</f>
        <v>0</v>
      </c>
      <c r="AL114" s="107">
        <f>'BPU LOT 2 - 2023 ARENH'!H$38</f>
        <v>-0.124</v>
      </c>
      <c r="AM114" s="107">
        <f>'BPU LOT 2 - 2023 ARENH'!H$39</f>
        <v>0.46300000000000002</v>
      </c>
      <c r="AN114" s="107">
        <f>'BPU LOT 2 - 2023 ARENH'!H$40</f>
        <v>1.4830000000000001</v>
      </c>
      <c r="AO114" s="108">
        <f t="shared" si="12"/>
        <v>146.06156755664264</v>
      </c>
      <c r="AP114" s="108">
        <f>'BPU LOT 2 - 2023 ARENH'!K$24</f>
        <v>4.7400000000000003E-3</v>
      </c>
      <c r="AQ114" s="108">
        <f t="shared" si="13"/>
        <v>183.65604000000002</v>
      </c>
      <c r="AR114" s="110">
        <v>46.089500000000008</v>
      </c>
      <c r="AS114" s="110">
        <v>263.92755</v>
      </c>
      <c r="AT114" s="110">
        <v>611.14677000000006</v>
      </c>
      <c r="AU114" s="110">
        <v>0</v>
      </c>
      <c r="AV114" s="108">
        <f t="shared" si="14"/>
        <v>14789.838177556641</v>
      </c>
      <c r="AW114" s="108">
        <f t="shared" si="15"/>
        <v>15711.001997556641</v>
      </c>
    </row>
    <row r="115" spans="1:49" x14ac:dyDescent="0.35">
      <c r="A115" s="98" t="s">
        <v>113</v>
      </c>
      <c r="B115" s="100"/>
      <c r="C115" s="100" t="s">
        <v>485</v>
      </c>
      <c r="D115" s="100" t="s">
        <v>521</v>
      </c>
      <c r="E115" s="100" t="s">
        <v>599</v>
      </c>
      <c r="F115" s="98" t="s">
        <v>248</v>
      </c>
      <c r="G115" s="98" t="s">
        <v>183</v>
      </c>
      <c r="H115" s="98" t="s">
        <v>249</v>
      </c>
      <c r="I115" s="98" t="s">
        <v>229</v>
      </c>
      <c r="J115" s="98" t="s">
        <v>230</v>
      </c>
      <c r="K115" s="100" t="s">
        <v>1147</v>
      </c>
      <c r="L115" s="100" t="s">
        <v>944</v>
      </c>
      <c r="M115" s="100" t="s">
        <v>723</v>
      </c>
      <c r="N115" s="100" t="s">
        <v>272</v>
      </c>
      <c r="O115" s="100" t="s">
        <v>420</v>
      </c>
      <c r="P115" s="100" t="s">
        <v>17</v>
      </c>
      <c r="Q115" s="100" t="s">
        <v>1341</v>
      </c>
      <c r="R115" s="102" t="s">
        <v>1288</v>
      </c>
      <c r="T115" s="105">
        <v>1715</v>
      </c>
      <c r="U115" s="105">
        <v>8780</v>
      </c>
      <c r="V115" s="105">
        <v>7605</v>
      </c>
      <c r="W115" s="105">
        <v>27944</v>
      </c>
      <c r="X115" s="105">
        <v>0</v>
      </c>
      <c r="Y115" s="106">
        <f t="shared" si="8"/>
        <v>46044</v>
      </c>
      <c r="Z115" s="108">
        <f>T115*'BPU LOT 2 - 2023 ARENH'!F$24</f>
        <v>272.20479999999998</v>
      </c>
      <c r="AA115" s="108">
        <f>U115*'BPU LOT 2 - 2023 ARENH'!F$25</f>
        <v>2064.9682000000003</v>
      </c>
      <c r="AB115" s="108">
        <f>V115*'BPU LOT 2 - 2023 ARENH'!F$26</f>
        <v>1849.76415</v>
      </c>
      <c r="AC115" s="108">
        <f>W115*'BPU LOT 2 - 2023 ARENH'!F$27</f>
        <v>15753.988879999999</v>
      </c>
      <c r="AD115" s="108">
        <f>X115*'BPU LOT 2 - 2023 ARENH'!F$28</f>
        <v>0</v>
      </c>
      <c r="AE115" s="121">
        <f>'BPU LOT 2 - 2023 ARENH'!J$24</f>
        <v>0</v>
      </c>
      <c r="AF115" s="108">
        <f t="shared" si="11"/>
        <v>19940.926029999999</v>
      </c>
      <c r="AG115" s="95">
        <f>'BPU LOT 2 - 2023 ARENH'!G$24</f>
        <v>69.55</v>
      </c>
      <c r="AH115" s="95">
        <f t="shared" si="9"/>
        <v>23.899899999999999</v>
      </c>
      <c r="AI115" s="95">
        <f t="shared" si="10"/>
        <v>0.98</v>
      </c>
      <c r="AJ115" s="108">
        <f>'BPU LOT 2 - 2023 ARENH'!H$24</f>
        <v>-0.24199999999999999</v>
      </c>
      <c r="AK115" s="108">
        <f>'BPU LOT 2 - 2023 ARENH'!H$25</f>
        <v>2.9000000000000001E-2</v>
      </c>
      <c r="AL115" s="108">
        <f>'BPU LOT 2 - 2023 ARENH'!H$26</f>
        <v>-0.14099999999999999</v>
      </c>
      <c r="AM115" s="108">
        <f>'BPU LOT 2 - 2023 ARENH'!H$27</f>
        <v>0.60899999999999999</v>
      </c>
      <c r="AN115" s="108">
        <f>'BPU LOT 2 - 2023 ARENH'!H$28</f>
        <v>0</v>
      </c>
      <c r="AO115" s="108">
        <f t="shared" si="12"/>
        <v>218.46481629932146</v>
      </c>
      <c r="AP115" s="108">
        <f>'BPU LOT 2 - 2023 ARENH'!K$24</f>
        <v>4.7400000000000003E-3</v>
      </c>
      <c r="AQ115" s="108">
        <f t="shared" si="13"/>
        <v>218.24856000000003</v>
      </c>
      <c r="AR115" s="110">
        <v>51.277500000000003</v>
      </c>
      <c r="AS115" s="110">
        <v>279.52855199999999</v>
      </c>
      <c r="AT115" s="110">
        <v>639.94320000000005</v>
      </c>
      <c r="AU115" s="110">
        <v>0</v>
      </c>
      <c r="AV115" s="108">
        <f t="shared" si="14"/>
        <v>20377.63940629932</v>
      </c>
      <c r="AW115" s="108">
        <f t="shared" si="15"/>
        <v>21348.388658299322</v>
      </c>
    </row>
    <row r="116" spans="1:49" x14ac:dyDescent="0.35">
      <c r="A116" s="98" t="s">
        <v>113</v>
      </c>
      <c r="B116" s="100"/>
      <c r="C116" s="100" t="s">
        <v>485</v>
      </c>
      <c r="D116" s="100" t="s">
        <v>529</v>
      </c>
      <c r="E116" s="100" t="s">
        <v>599</v>
      </c>
      <c r="F116" s="98" t="s">
        <v>248</v>
      </c>
      <c r="G116" s="98" t="s">
        <v>183</v>
      </c>
      <c r="H116" s="98" t="s">
        <v>249</v>
      </c>
      <c r="I116" s="98" t="s">
        <v>229</v>
      </c>
      <c r="J116" s="98" t="s">
        <v>230</v>
      </c>
      <c r="K116" s="100" t="s">
        <v>1148</v>
      </c>
      <c r="L116" s="100" t="s">
        <v>945</v>
      </c>
      <c r="M116" s="100" t="s">
        <v>724</v>
      </c>
      <c r="N116" s="100" t="s">
        <v>216</v>
      </c>
      <c r="O116" s="100" t="s">
        <v>374</v>
      </c>
      <c r="P116" s="100" t="s">
        <v>17</v>
      </c>
      <c r="Q116" s="100" t="s">
        <v>1341</v>
      </c>
      <c r="R116" s="102" t="s">
        <v>1289</v>
      </c>
      <c r="T116" s="105">
        <v>1128</v>
      </c>
      <c r="U116" s="105">
        <v>1901</v>
      </c>
      <c r="V116" s="105">
        <v>3589</v>
      </c>
      <c r="W116" s="105">
        <v>6549</v>
      </c>
      <c r="X116" s="105">
        <v>0</v>
      </c>
      <c r="Y116" s="106">
        <f t="shared" si="8"/>
        <v>13167</v>
      </c>
      <c r="Z116" s="108">
        <f>T116*'BPU LOT 2 - 2023 ARENH'!F$24</f>
        <v>179.03616</v>
      </c>
      <c r="AA116" s="108">
        <f>U116*'BPU LOT 2 - 2023 ARENH'!F$25</f>
        <v>447.09619000000004</v>
      </c>
      <c r="AB116" s="108">
        <f>V116*'BPU LOT 2 - 2023 ARENH'!F$26</f>
        <v>872.95247000000006</v>
      </c>
      <c r="AC116" s="108">
        <f>W116*'BPU LOT 2 - 2023 ARENH'!F$27</f>
        <v>3692.1297300000001</v>
      </c>
      <c r="AD116" s="108">
        <f>X116*'BPU LOT 2 - 2023 ARENH'!F$28</f>
        <v>0</v>
      </c>
      <c r="AE116" s="121">
        <f>'BPU LOT 2 - 2023 ARENH'!J$24</f>
        <v>0</v>
      </c>
      <c r="AF116" s="108">
        <f t="shared" si="11"/>
        <v>5191.2145500000006</v>
      </c>
      <c r="AG116" s="95">
        <f>'BPU LOT 2 - 2023 ARENH'!G$24</f>
        <v>69.55</v>
      </c>
      <c r="AH116" s="95">
        <f t="shared" si="9"/>
        <v>23.899899999999999</v>
      </c>
      <c r="AI116" s="95">
        <f t="shared" si="10"/>
        <v>0.98</v>
      </c>
      <c r="AJ116" s="108">
        <f>'BPU LOT 2 - 2023 ARENH'!H$24</f>
        <v>-0.24199999999999999</v>
      </c>
      <c r="AK116" s="108">
        <f>'BPU LOT 2 - 2023 ARENH'!H$25</f>
        <v>2.9000000000000001E-2</v>
      </c>
      <c r="AL116" s="108">
        <f>'BPU LOT 2 - 2023 ARENH'!H$26</f>
        <v>-0.14099999999999999</v>
      </c>
      <c r="AM116" s="108">
        <f>'BPU LOT 2 - 2023 ARENH'!H$27</f>
        <v>0.60899999999999999</v>
      </c>
      <c r="AN116" s="108">
        <f>'BPU LOT 2 - 2023 ARENH'!H$28</f>
        <v>0</v>
      </c>
      <c r="AO116" s="108">
        <f t="shared" si="12"/>
        <v>49.070284057064853</v>
      </c>
      <c r="AP116" s="108">
        <f>'BPU LOT 2 - 2023 ARENH'!K$24</f>
        <v>4.7400000000000003E-3</v>
      </c>
      <c r="AQ116" s="108">
        <f t="shared" si="13"/>
        <v>62.411580000000001</v>
      </c>
      <c r="AR116" s="110">
        <v>17.167999999999999</v>
      </c>
      <c r="AS116" s="110">
        <v>212.054328</v>
      </c>
      <c r="AT116" s="110">
        <v>227.64767999999995</v>
      </c>
      <c r="AU116" s="110">
        <v>0</v>
      </c>
      <c r="AV116" s="108">
        <f t="shared" si="14"/>
        <v>5302.6964140570653</v>
      </c>
      <c r="AW116" s="108">
        <f t="shared" si="15"/>
        <v>5759.5664220570652</v>
      </c>
    </row>
    <row r="117" spans="1:49" x14ac:dyDescent="0.35">
      <c r="A117" s="98" t="s">
        <v>113</v>
      </c>
      <c r="B117" s="100" t="s">
        <v>453</v>
      </c>
      <c r="C117" s="100" t="s">
        <v>491</v>
      </c>
      <c r="D117" s="100" t="s">
        <v>521</v>
      </c>
      <c r="E117" s="100" t="s">
        <v>599</v>
      </c>
      <c r="F117" s="98" t="s">
        <v>248</v>
      </c>
      <c r="G117" s="98" t="s">
        <v>183</v>
      </c>
      <c r="H117" s="98" t="s">
        <v>249</v>
      </c>
      <c r="I117" s="98" t="s">
        <v>229</v>
      </c>
      <c r="J117" s="98" t="s">
        <v>230</v>
      </c>
      <c r="K117" s="100" t="s">
        <v>1149</v>
      </c>
      <c r="L117" s="100" t="s">
        <v>946</v>
      </c>
      <c r="M117" s="100" t="s">
        <v>725</v>
      </c>
      <c r="N117" s="100" t="s">
        <v>272</v>
      </c>
      <c r="O117" s="100" t="s">
        <v>420</v>
      </c>
      <c r="P117" s="100" t="s">
        <v>17</v>
      </c>
      <c r="Q117" s="100" t="s">
        <v>1340</v>
      </c>
      <c r="R117" s="102" t="s">
        <v>1289</v>
      </c>
      <c r="T117" s="105">
        <v>2751</v>
      </c>
      <c r="U117" s="105">
        <v>7014</v>
      </c>
      <c r="V117" s="105">
        <v>8326</v>
      </c>
      <c r="W117" s="105">
        <v>17237</v>
      </c>
      <c r="X117" s="105">
        <v>0</v>
      </c>
      <c r="Y117" s="106">
        <f t="shared" si="8"/>
        <v>35328</v>
      </c>
      <c r="Z117" s="108">
        <f>T117*'BPU LOT 2 - 2023 ARENH'!F$24</f>
        <v>436.63871999999998</v>
      </c>
      <c r="AA117" s="108">
        <f>U117*'BPU LOT 2 - 2023 ARENH'!F$25</f>
        <v>1649.62266</v>
      </c>
      <c r="AB117" s="108">
        <f>V117*'BPU LOT 2 - 2023 ARENH'!F$26</f>
        <v>2025.1329800000001</v>
      </c>
      <c r="AC117" s="108">
        <f>W117*'BPU LOT 2 - 2023 ARENH'!F$27</f>
        <v>9717.7034899999999</v>
      </c>
      <c r="AD117" s="108">
        <f>X117*'BPU LOT 2 - 2023 ARENH'!F$28</f>
        <v>0</v>
      </c>
      <c r="AE117" s="121">
        <f>'BPU LOT 2 - 2023 ARENH'!J$24</f>
        <v>0</v>
      </c>
      <c r="AF117" s="108">
        <f t="shared" si="11"/>
        <v>13829.09785</v>
      </c>
      <c r="AG117" s="95">
        <f>'BPU LOT 2 - 2023 ARENH'!G$24</f>
        <v>69.55</v>
      </c>
      <c r="AH117" s="95">
        <f t="shared" si="9"/>
        <v>23.899899999999999</v>
      </c>
      <c r="AI117" s="95">
        <f t="shared" si="10"/>
        <v>0.98</v>
      </c>
      <c r="AJ117" s="108">
        <f>'BPU LOT 2 - 2023 ARENH'!H$24</f>
        <v>-0.24199999999999999</v>
      </c>
      <c r="AK117" s="108">
        <f>'BPU LOT 2 - 2023 ARENH'!H$25</f>
        <v>2.9000000000000001E-2</v>
      </c>
      <c r="AL117" s="108">
        <f>'BPU LOT 2 - 2023 ARENH'!H$26</f>
        <v>-0.14099999999999999</v>
      </c>
      <c r="AM117" s="108">
        <f>'BPU LOT 2 - 2023 ARENH'!H$27</f>
        <v>0.60899999999999999</v>
      </c>
      <c r="AN117" s="108">
        <f>'BPU LOT 2 - 2023 ARENH'!H$28</f>
        <v>0</v>
      </c>
      <c r="AO117" s="108">
        <f t="shared" si="12"/>
        <v>130.57031509581296</v>
      </c>
      <c r="AP117" s="108">
        <f>'BPU LOT 2 - 2023 ARENH'!K$24</f>
        <v>4.7400000000000003E-3</v>
      </c>
      <c r="AQ117" s="108">
        <f t="shared" si="13"/>
        <v>167.45472000000001</v>
      </c>
      <c r="AR117" s="110">
        <v>36.968499999999999</v>
      </c>
      <c r="AS117" s="110">
        <v>212.054328</v>
      </c>
      <c r="AT117" s="110">
        <v>461.36687999999998</v>
      </c>
      <c r="AU117" s="110">
        <v>0</v>
      </c>
      <c r="AV117" s="108">
        <f t="shared" si="14"/>
        <v>14127.122885095812</v>
      </c>
      <c r="AW117" s="108">
        <f t="shared" si="15"/>
        <v>14837.512593095813</v>
      </c>
    </row>
    <row r="118" spans="1:49" x14ac:dyDescent="0.35">
      <c r="A118" s="98" t="s">
        <v>101</v>
      </c>
      <c r="B118" s="100" t="s">
        <v>454</v>
      </c>
      <c r="C118" s="100"/>
      <c r="D118" s="100" t="s">
        <v>547</v>
      </c>
      <c r="E118" s="100" t="s">
        <v>599</v>
      </c>
      <c r="F118" s="98" t="s">
        <v>207</v>
      </c>
      <c r="G118" s="98"/>
      <c r="H118" s="98" t="s">
        <v>208</v>
      </c>
      <c r="I118" s="98" t="s">
        <v>209</v>
      </c>
      <c r="J118" s="98" t="s">
        <v>210</v>
      </c>
      <c r="K118" s="100" t="s">
        <v>1150</v>
      </c>
      <c r="L118" s="100" t="s">
        <v>947</v>
      </c>
      <c r="M118" s="100" t="s">
        <v>726</v>
      </c>
      <c r="N118" s="100" t="s">
        <v>252</v>
      </c>
      <c r="O118" s="100" t="s">
        <v>690</v>
      </c>
      <c r="P118" s="100" t="s">
        <v>17</v>
      </c>
      <c r="Q118" s="100" t="s">
        <v>1344</v>
      </c>
      <c r="R118" s="102" t="s">
        <v>1289</v>
      </c>
      <c r="T118" s="105">
        <v>1798</v>
      </c>
      <c r="U118" s="105">
        <v>2984</v>
      </c>
      <c r="V118" s="105">
        <v>6832</v>
      </c>
      <c r="W118" s="105">
        <v>11428</v>
      </c>
      <c r="X118" s="105">
        <v>0</v>
      </c>
      <c r="Y118" s="106">
        <f t="shared" si="8"/>
        <v>23042</v>
      </c>
      <c r="Z118" s="108">
        <f>T118*'BPU LOT 2 - 2023 ARENH'!F$24</f>
        <v>285.37855999999999</v>
      </c>
      <c r="AA118" s="108">
        <f>U118*'BPU LOT 2 - 2023 ARENH'!F$25</f>
        <v>701.80696</v>
      </c>
      <c r="AB118" s="108">
        <f>V118*'BPU LOT 2 - 2023 ARENH'!F$26</f>
        <v>1661.7473600000001</v>
      </c>
      <c r="AC118" s="108">
        <f>W118*'BPU LOT 2 - 2023 ARENH'!F$27</f>
        <v>6442.7635600000003</v>
      </c>
      <c r="AD118" s="108">
        <f>X118*'BPU LOT 2 - 2023 ARENH'!F$28</f>
        <v>0</v>
      </c>
      <c r="AE118" s="121">
        <f>'BPU LOT 2 - 2023 ARENH'!J$24</f>
        <v>0</v>
      </c>
      <c r="AF118" s="108">
        <f t="shared" si="11"/>
        <v>9091.6964399999997</v>
      </c>
      <c r="AG118" s="95">
        <f>'BPU LOT 2 - 2023 ARENH'!G$24</f>
        <v>69.55</v>
      </c>
      <c r="AH118" s="95">
        <f t="shared" si="9"/>
        <v>23.899899999999999</v>
      </c>
      <c r="AI118" s="95">
        <f t="shared" si="10"/>
        <v>0.98</v>
      </c>
      <c r="AJ118" s="108">
        <f>'BPU LOT 2 - 2023 ARENH'!H$24</f>
        <v>-0.24199999999999999</v>
      </c>
      <c r="AK118" s="108">
        <f>'BPU LOT 2 - 2023 ARENH'!H$25</f>
        <v>2.9000000000000001E-2</v>
      </c>
      <c r="AL118" s="108">
        <f>'BPU LOT 2 - 2023 ARENH'!H$26</f>
        <v>-0.14099999999999999</v>
      </c>
      <c r="AM118" s="108">
        <f>'BPU LOT 2 - 2023 ARENH'!H$27</f>
        <v>0.60899999999999999</v>
      </c>
      <c r="AN118" s="108">
        <f>'BPU LOT 2 - 2023 ARENH'!H$28</f>
        <v>0</v>
      </c>
      <c r="AO118" s="108">
        <f t="shared" si="12"/>
        <v>85.27041866380597</v>
      </c>
      <c r="AP118" s="108">
        <f>'BPU LOT 2 - 2023 ARENH'!K$24</f>
        <v>4.7400000000000003E-3</v>
      </c>
      <c r="AQ118" s="108">
        <f t="shared" si="13"/>
        <v>109.21908000000001</v>
      </c>
      <c r="AR118" s="110">
        <v>28.907</v>
      </c>
      <c r="AS118" s="110">
        <v>212.054328</v>
      </c>
      <c r="AT118" s="110">
        <v>270.56952000000001</v>
      </c>
      <c r="AU118" s="110">
        <v>0</v>
      </c>
      <c r="AV118" s="108">
        <f t="shared" si="14"/>
        <v>9286.1859386638062</v>
      </c>
      <c r="AW118" s="108">
        <f t="shared" si="15"/>
        <v>9797.7167866638047</v>
      </c>
    </row>
    <row r="119" spans="1:49" x14ac:dyDescent="0.35">
      <c r="A119" s="98" t="s">
        <v>112</v>
      </c>
      <c r="B119" s="100"/>
      <c r="C119" s="100"/>
      <c r="D119" s="100" t="s">
        <v>519</v>
      </c>
      <c r="E119" s="100" t="s">
        <v>599</v>
      </c>
      <c r="F119" s="98" t="s">
        <v>245</v>
      </c>
      <c r="G119" s="98"/>
      <c r="H119" s="98" t="s">
        <v>246</v>
      </c>
      <c r="I119" s="98" t="s">
        <v>237</v>
      </c>
      <c r="J119" s="98" t="s">
        <v>247</v>
      </c>
      <c r="K119" s="100" t="s">
        <v>1151</v>
      </c>
      <c r="L119" s="100" t="s">
        <v>948</v>
      </c>
      <c r="M119" s="100" t="s">
        <v>727</v>
      </c>
      <c r="N119" s="100" t="s">
        <v>237</v>
      </c>
      <c r="O119" s="100" t="s">
        <v>235</v>
      </c>
      <c r="P119" s="100" t="s">
        <v>17</v>
      </c>
      <c r="Q119" s="100" t="s">
        <v>1341</v>
      </c>
      <c r="R119" s="102" t="s">
        <v>1294</v>
      </c>
      <c r="T119" s="105">
        <v>4334</v>
      </c>
      <c r="U119" s="105">
        <v>9215</v>
      </c>
      <c r="V119" s="105">
        <v>10907</v>
      </c>
      <c r="W119" s="105">
        <v>20297</v>
      </c>
      <c r="X119" s="105">
        <v>0</v>
      </c>
      <c r="Y119" s="106">
        <f t="shared" si="8"/>
        <v>44753</v>
      </c>
      <c r="Z119" s="108">
        <f>T119*'BPU LOT 2 - 2023 ARENH'!F$24</f>
        <v>687.89247999999998</v>
      </c>
      <c r="AA119" s="108">
        <f>U119*'BPU LOT 2 - 2023 ARENH'!F$25</f>
        <v>2167.27585</v>
      </c>
      <c r="AB119" s="108">
        <f>V119*'BPU LOT 2 - 2023 ARENH'!F$26</f>
        <v>2652.9096100000002</v>
      </c>
      <c r="AC119" s="108">
        <f>W119*'BPU LOT 2 - 2023 ARENH'!F$27</f>
        <v>11442.839690000001</v>
      </c>
      <c r="AD119" s="108">
        <f>X119*'BPU LOT 2 - 2023 ARENH'!F$28</f>
        <v>0</v>
      </c>
      <c r="AE119" s="121">
        <f>'BPU LOT 2 - 2023 ARENH'!J$24</f>
        <v>0</v>
      </c>
      <c r="AF119" s="108">
        <f t="shared" si="11"/>
        <v>16950.91763</v>
      </c>
      <c r="AG119" s="95">
        <f>'BPU LOT 2 - 2023 ARENH'!G$24</f>
        <v>69.55</v>
      </c>
      <c r="AH119" s="95">
        <f t="shared" si="9"/>
        <v>23.899899999999999</v>
      </c>
      <c r="AI119" s="95">
        <f t="shared" si="10"/>
        <v>0.98</v>
      </c>
      <c r="AJ119" s="108">
        <f>'BPU LOT 2 - 2023 ARENH'!H$24</f>
        <v>-0.24199999999999999</v>
      </c>
      <c r="AK119" s="108">
        <f>'BPU LOT 2 - 2023 ARENH'!H$25</f>
        <v>2.9000000000000001E-2</v>
      </c>
      <c r="AL119" s="108">
        <f>'BPU LOT 2 - 2023 ARENH'!H$26</f>
        <v>-0.14099999999999999</v>
      </c>
      <c r="AM119" s="108">
        <f>'BPU LOT 2 - 2023 ARENH'!H$27</f>
        <v>0.60899999999999999</v>
      </c>
      <c r="AN119" s="108">
        <f>'BPU LOT 2 - 2023 ARENH'!H$28</f>
        <v>0</v>
      </c>
      <c r="AO119" s="108">
        <f t="shared" si="12"/>
        <v>152.03180327913788</v>
      </c>
      <c r="AP119" s="108">
        <f>'BPU LOT 2 - 2023 ARENH'!K$24</f>
        <v>4.7400000000000003E-3</v>
      </c>
      <c r="AQ119" s="108">
        <f t="shared" si="13"/>
        <v>212.12922</v>
      </c>
      <c r="AR119" s="110">
        <v>51.2545</v>
      </c>
      <c r="AS119" s="110">
        <v>245.79144000000002</v>
      </c>
      <c r="AT119" s="110">
        <v>679.63467000000003</v>
      </c>
      <c r="AU119" s="110">
        <v>0</v>
      </c>
      <c r="AV119" s="108">
        <f t="shared" si="14"/>
        <v>17315.078653279139</v>
      </c>
      <c r="AW119" s="108">
        <f t="shared" si="15"/>
        <v>18291.759263279138</v>
      </c>
    </row>
    <row r="120" spans="1:49" x14ac:dyDescent="0.35">
      <c r="A120" s="98" t="s">
        <v>112</v>
      </c>
      <c r="B120" s="100"/>
      <c r="C120" s="100"/>
      <c r="D120" s="100" t="s">
        <v>519</v>
      </c>
      <c r="E120" s="100" t="s">
        <v>599</v>
      </c>
      <c r="F120" s="98" t="s">
        <v>245</v>
      </c>
      <c r="G120" s="98"/>
      <c r="H120" s="98" t="s">
        <v>246</v>
      </c>
      <c r="I120" s="98" t="s">
        <v>237</v>
      </c>
      <c r="J120" s="98" t="s">
        <v>247</v>
      </c>
      <c r="K120" s="100" t="s">
        <v>1152</v>
      </c>
      <c r="L120" s="100" t="s">
        <v>867</v>
      </c>
      <c r="M120" s="100" t="s">
        <v>728</v>
      </c>
      <c r="N120" s="100" t="s">
        <v>237</v>
      </c>
      <c r="O120" s="100" t="s">
        <v>235</v>
      </c>
      <c r="P120" s="100" t="s">
        <v>17</v>
      </c>
      <c r="Q120" s="100" t="s">
        <v>1341</v>
      </c>
      <c r="R120" s="102" t="s">
        <v>1294</v>
      </c>
      <c r="T120" s="105">
        <v>5188</v>
      </c>
      <c r="U120" s="105">
        <v>7246</v>
      </c>
      <c r="V120" s="105">
        <v>10942</v>
      </c>
      <c r="W120" s="105">
        <v>14648</v>
      </c>
      <c r="X120" s="105">
        <v>0</v>
      </c>
      <c r="Y120" s="106">
        <f t="shared" si="8"/>
        <v>38024</v>
      </c>
      <c r="Z120" s="108">
        <f>T120*'BPU LOT 2 - 2023 ARENH'!F$24</f>
        <v>823.43935999999997</v>
      </c>
      <c r="AA120" s="108">
        <f>U120*'BPU LOT 2 - 2023 ARENH'!F$25</f>
        <v>1704.1867400000001</v>
      </c>
      <c r="AB120" s="108">
        <f>V120*'BPU LOT 2 - 2023 ARENH'!F$26</f>
        <v>2661.4226600000002</v>
      </c>
      <c r="AC120" s="108">
        <f>W120*'BPU LOT 2 - 2023 ARENH'!F$27</f>
        <v>8258.1029600000002</v>
      </c>
      <c r="AD120" s="108">
        <f>X120*'BPU LOT 2 - 2023 ARENH'!F$28</f>
        <v>0</v>
      </c>
      <c r="AE120" s="121">
        <f>'BPU LOT 2 - 2023 ARENH'!J$24</f>
        <v>0</v>
      </c>
      <c r="AF120" s="108">
        <f t="shared" si="11"/>
        <v>13447.15172</v>
      </c>
      <c r="AG120" s="95">
        <f>'BPU LOT 2 - 2023 ARENH'!G$24</f>
        <v>69.55</v>
      </c>
      <c r="AH120" s="95">
        <f t="shared" si="9"/>
        <v>23.899899999999999</v>
      </c>
      <c r="AI120" s="95">
        <f t="shared" si="10"/>
        <v>0.98</v>
      </c>
      <c r="AJ120" s="108">
        <f>'BPU LOT 2 - 2023 ARENH'!H$24</f>
        <v>-0.24199999999999999</v>
      </c>
      <c r="AK120" s="108">
        <f>'BPU LOT 2 - 2023 ARENH'!H$25</f>
        <v>2.9000000000000001E-2</v>
      </c>
      <c r="AL120" s="108">
        <f>'BPU LOT 2 - 2023 ARENH'!H$26</f>
        <v>-0.14099999999999999</v>
      </c>
      <c r="AM120" s="108">
        <f>'BPU LOT 2 - 2023 ARENH'!H$27</f>
        <v>0.60899999999999999</v>
      </c>
      <c r="AN120" s="108">
        <f>'BPU LOT 2 - 2023 ARENH'!H$28</f>
        <v>0</v>
      </c>
      <c r="AO120" s="108">
        <f t="shared" si="12"/>
        <v>105.49396104250884</v>
      </c>
      <c r="AP120" s="108">
        <f>'BPU LOT 2 - 2023 ARENH'!K$24</f>
        <v>4.7400000000000003E-3</v>
      </c>
      <c r="AQ120" s="108">
        <f t="shared" si="13"/>
        <v>180.23376000000002</v>
      </c>
      <c r="AR120" s="110">
        <v>44.181000000000004</v>
      </c>
      <c r="AS120" s="110">
        <v>245.79144000000002</v>
      </c>
      <c r="AT120" s="110">
        <v>585.84005999999999</v>
      </c>
      <c r="AU120" s="110">
        <v>0</v>
      </c>
      <c r="AV120" s="108">
        <f t="shared" si="14"/>
        <v>13732.879441042509</v>
      </c>
      <c r="AW120" s="108">
        <f t="shared" si="15"/>
        <v>14608.691941042511</v>
      </c>
    </row>
    <row r="121" spans="1:49" x14ac:dyDescent="0.35">
      <c r="A121" s="98" t="s">
        <v>98</v>
      </c>
      <c r="B121" s="100" t="s">
        <v>445</v>
      </c>
      <c r="C121" s="100"/>
      <c r="D121" s="100" t="s">
        <v>526</v>
      </c>
      <c r="E121" s="100" t="s">
        <v>599</v>
      </c>
      <c r="F121" s="98" t="s">
        <v>195</v>
      </c>
      <c r="G121" s="98"/>
      <c r="H121" s="98" t="s">
        <v>196</v>
      </c>
      <c r="I121" s="98" t="s">
        <v>197</v>
      </c>
      <c r="J121" s="98" t="s">
        <v>198</v>
      </c>
      <c r="K121" s="100" t="s">
        <v>1153</v>
      </c>
      <c r="L121" s="100" t="s">
        <v>949</v>
      </c>
      <c r="M121" s="100" t="s">
        <v>729</v>
      </c>
      <c r="N121" s="100" t="s">
        <v>632</v>
      </c>
      <c r="O121" s="100" t="s">
        <v>633</v>
      </c>
      <c r="P121" s="100" t="s">
        <v>17</v>
      </c>
      <c r="Q121" s="100" t="s">
        <v>1339</v>
      </c>
      <c r="R121" s="102" t="s">
        <v>1291</v>
      </c>
      <c r="T121" s="105">
        <v>903</v>
      </c>
      <c r="U121" s="105">
        <v>1693</v>
      </c>
      <c r="V121" s="105">
        <v>2038</v>
      </c>
      <c r="W121" s="105">
        <v>3900</v>
      </c>
      <c r="X121" s="105">
        <v>0</v>
      </c>
      <c r="Y121" s="106">
        <f t="shared" si="8"/>
        <v>8534</v>
      </c>
      <c r="Z121" s="108">
        <f>T121*'BPU LOT 2 - 2023 ARENH'!F$24</f>
        <v>143.32416000000001</v>
      </c>
      <c r="AA121" s="108">
        <f>U121*'BPU LOT 2 - 2023 ARENH'!F$25</f>
        <v>398.17667</v>
      </c>
      <c r="AB121" s="108">
        <f>V121*'BPU LOT 2 - 2023 ARENH'!F$26</f>
        <v>495.70274000000001</v>
      </c>
      <c r="AC121" s="108">
        <f>W121*'BPU LOT 2 - 2023 ARENH'!F$27</f>
        <v>2198.703</v>
      </c>
      <c r="AD121" s="108">
        <f>X121*'BPU LOT 2 - 2023 ARENH'!F$28</f>
        <v>0</v>
      </c>
      <c r="AE121" s="121">
        <f>'BPU LOT 2 - 2023 ARENH'!J$24</f>
        <v>0</v>
      </c>
      <c r="AF121" s="108">
        <f t="shared" si="11"/>
        <v>3235.9065700000001</v>
      </c>
      <c r="AG121" s="95">
        <f>'BPU LOT 2 - 2023 ARENH'!G$24</f>
        <v>69.55</v>
      </c>
      <c r="AH121" s="95">
        <f t="shared" si="9"/>
        <v>23.899899999999999</v>
      </c>
      <c r="AI121" s="95">
        <f t="shared" si="10"/>
        <v>0.98</v>
      </c>
      <c r="AJ121" s="108">
        <f>'BPU LOT 2 - 2023 ARENH'!H$24</f>
        <v>-0.24199999999999999</v>
      </c>
      <c r="AK121" s="108">
        <f>'BPU LOT 2 - 2023 ARENH'!H$25</f>
        <v>2.9000000000000001E-2</v>
      </c>
      <c r="AL121" s="108">
        <f>'BPU LOT 2 - 2023 ARENH'!H$26</f>
        <v>-0.14099999999999999</v>
      </c>
      <c r="AM121" s="108">
        <f>'BPU LOT 2 - 2023 ARENH'!H$27</f>
        <v>0.60899999999999999</v>
      </c>
      <c r="AN121" s="108">
        <f>'BPU LOT 2 - 2023 ARENH'!H$28</f>
        <v>0</v>
      </c>
      <c r="AO121" s="108">
        <f t="shared" si="12"/>
        <v>29.18319141232584</v>
      </c>
      <c r="AP121" s="108">
        <f>'BPU LOT 2 - 2023 ARENH'!K$24</f>
        <v>4.7400000000000003E-3</v>
      </c>
      <c r="AQ121" s="108">
        <f t="shared" si="13"/>
        <v>40.451160000000002</v>
      </c>
      <c r="AR121" s="110">
        <v>32.67</v>
      </c>
      <c r="AS121" s="110">
        <v>262.65999600000004</v>
      </c>
      <c r="AT121" s="110">
        <v>433.20419999999996</v>
      </c>
      <c r="AU121" s="110">
        <v>0</v>
      </c>
      <c r="AV121" s="108">
        <f t="shared" si="14"/>
        <v>3305.540921412326</v>
      </c>
      <c r="AW121" s="108">
        <f t="shared" si="15"/>
        <v>4034.0751174123261</v>
      </c>
    </row>
    <row r="122" spans="1:49" x14ac:dyDescent="0.35">
      <c r="A122" s="98" t="s">
        <v>126</v>
      </c>
      <c r="B122" s="100"/>
      <c r="C122" s="100"/>
      <c r="D122" s="100" t="s">
        <v>563</v>
      </c>
      <c r="E122" s="100" t="s">
        <v>599</v>
      </c>
      <c r="F122" s="98" t="s">
        <v>289</v>
      </c>
      <c r="G122" s="98"/>
      <c r="H122" s="98" t="s">
        <v>290</v>
      </c>
      <c r="I122" s="98" t="s">
        <v>269</v>
      </c>
      <c r="J122" s="98" t="s">
        <v>291</v>
      </c>
      <c r="K122" s="100" t="s">
        <v>1154</v>
      </c>
      <c r="L122" s="100" t="s">
        <v>704</v>
      </c>
      <c r="M122" s="100" t="s">
        <v>730</v>
      </c>
      <c r="N122" s="100" t="s">
        <v>269</v>
      </c>
      <c r="O122" s="100" t="s">
        <v>291</v>
      </c>
      <c r="P122" s="100" t="s">
        <v>17</v>
      </c>
      <c r="Q122" s="100" t="s">
        <v>1341</v>
      </c>
      <c r="R122" s="102" t="s">
        <v>1294</v>
      </c>
      <c r="T122" s="105">
        <v>2207</v>
      </c>
      <c r="U122" s="105">
        <v>3273</v>
      </c>
      <c r="V122" s="105">
        <v>1722</v>
      </c>
      <c r="W122" s="105">
        <v>2684</v>
      </c>
      <c r="X122" s="105">
        <v>0</v>
      </c>
      <c r="Y122" s="106">
        <f t="shared" si="8"/>
        <v>9886</v>
      </c>
      <c r="Z122" s="108">
        <f>T122*'BPU LOT 2 - 2023 ARENH'!F$24</f>
        <v>350.29503999999997</v>
      </c>
      <c r="AA122" s="108">
        <f>U122*'BPU LOT 2 - 2023 ARENH'!F$25</f>
        <v>769.77687000000003</v>
      </c>
      <c r="AB122" s="108">
        <f>V122*'BPU LOT 2 - 2023 ARENH'!F$26</f>
        <v>418.84206</v>
      </c>
      <c r="AC122" s="108">
        <f>W122*'BPU LOT 2 - 2023 ARENH'!F$27</f>
        <v>1513.15868</v>
      </c>
      <c r="AD122" s="108">
        <f>X122*'BPU LOT 2 - 2023 ARENH'!F$28</f>
        <v>0</v>
      </c>
      <c r="AE122" s="121">
        <f>'BPU LOT 2 - 2023 ARENH'!J$24</f>
        <v>0</v>
      </c>
      <c r="AF122" s="108">
        <f t="shared" si="11"/>
        <v>3052.0726500000001</v>
      </c>
      <c r="AG122" s="95">
        <f>'BPU LOT 2 - 2023 ARENH'!G$24</f>
        <v>69.55</v>
      </c>
      <c r="AH122" s="95">
        <f t="shared" si="9"/>
        <v>23.899899999999999</v>
      </c>
      <c r="AI122" s="95">
        <f t="shared" si="10"/>
        <v>0.98</v>
      </c>
      <c r="AJ122" s="108">
        <f>'BPU LOT 2 - 2023 ARENH'!H$24</f>
        <v>-0.24199999999999999</v>
      </c>
      <c r="AK122" s="108">
        <f>'BPU LOT 2 - 2023 ARENH'!H$25</f>
        <v>2.9000000000000001E-2</v>
      </c>
      <c r="AL122" s="108">
        <f>'BPU LOT 2 - 2023 ARENH'!H$26</f>
        <v>-0.14099999999999999</v>
      </c>
      <c r="AM122" s="108">
        <f>'BPU LOT 2 - 2023 ARENH'!H$27</f>
        <v>0.60899999999999999</v>
      </c>
      <c r="AN122" s="108">
        <f>'BPU LOT 2 - 2023 ARENH'!H$28</f>
        <v>0</v>
      </c>
      <c r="AO122" s="108">
        <f t="shared" si="12"/>
        <v>18.737733221803168</v>
      </c>
      <c r="AP122" s="108">
        <f>'BPU LOT 2 - 2023 ARENH'!K$24</f>
        <v>4.7400000000000003E-3</v>
      </c>
      <c r="AQ122" s="108">
        <f t="shared" si="13"/>
        <v>46.859640000000006</v>
      </c>
      <c r="AR122" s="110">
        <v>11.1235</v>
      </c>
      <c r="AS122" s="110">
        <v>245.79144000000002</v>
      </c>
      <c r="AT122" s="110">
        <v>147.49761000000001</v>
      </c>
      <c r="AU122" s="110">
        <v>0</v>
      </c>
      <c r="AV122" s="108">
        <f t="shared" si="14"/>
        <v>3117.6700232218031</v>
      </c>
      <c r="AW122" s="108">
        <f t="shared" si="15"/>
        <v>3522.0825732218032</v>
      </c>
    </row>
    <row r="123" spans="1:49" x14ac:dyDescent="0.35">
      <c r="A123" s="98" t="s">
        <v>106</v>
      </c>
      <c r="B123" s="100"/>
      <c r="C123" s="100"/>
      <c r="D123" s="100" t="s">
        <v>543</v>
      </c>
      <c r="E123" s="100" t="s">
        <v>599</v>
      </c>
      <c r="F123" s="98" t="s">
        <v>223</v>
      </c>
      <c r="G123" s="98"/>
      <c r="H123" s="98" t="s">
        <v>224</v>
      </c>
      <c r="I123" s="98" t="s">
        <v>225</v>
      </c>
      <c r="J123" s="98" t="s">
        <v>226</v>
      </c>
      <c r="K123" s="100" t="s">
        <v>1155</v>
      </c>
      <c r="L123" s="100" t="s">
        <v>867</v>
      </c>
      <c r="M123" s="100" t="s">
        <v>731</v>
      </c>
      <c r="N123" s="100" t="s">
        <v>225</v>
      </c>
      <c r="O123" s="100" t="s">
        <v>226</v>
      </c>
      <c r="P123" s="100" t="s">
        <v>17</v>
      </c>
      <c r="Q123" s="100" t="s">
        <v>1341</v>
      </c>
      <c r="R123" s="102" t="s">
        <v>1297</v>
      </c>
      <c r="T123" s="105">
        <v>8413</v>
      </c>
      <c r="U123" s="105">
        <v>15213</v>
      </c>
      <c r="V123" s="105">
        <v>18724</v>
      </c>
      <c r="W123" s="105">
        <v>32596</v>
      </c>
      <c r="X123" s="105">
        <v>0</v>
      </c>
      <c r="Y123" s="106">
        <f t="shared" si="8"/>
        <v>74946</v>
      </c>
      <c r="Z123" s="108">
        <f>T123*'BPU LOT 2 - 2023 ARENH'!F$24</f>
        <v>1335.3113599999999</v>
      </c>
      <c r="AA123" s="108">
        <f>U123*'BPU LOT 2 - 2023 ARENH'!F$25</f>
        <v>3577.9454700000001</v>
      </c>
      <c r="AB123" s="108">
        <f>V123*'BPU LOT 2 - 2023 ARENH'!F$26</f>
        <v>4554.2385199999999</v>
      </c>
      <c r="AC123" s="108">
        <f>W123*'BPU LOT 2 - 2023 ARENH'!F$27</f>
        <v>18376.646919999999</v>
      </c>
      <c r="AD123" s="108">
        <f>X123*'BPU LOT 2 - 2023 ARENH'!F$28</f>
        <v>0</v>
      </c>
      <c r="AE123" s="121">
        <f>'BPU LOT 2 - 2023 ARENH'!J$24</f>
        <v>0</v>
      </c>
      <c r="AF123" s="108">
        <f t="shared" si="11"/>
        <v>27844.14227</v>
      </c>
      <c r="AG123" s="95">
        <f>'BPU LOT 2 - 2023 ARENH'!G$24</f>
        <v>69.55</v>
      </c>
      <c r="AH123" s="95">
        <f t="shared" si="9"/>
        <v>23.899899999999999</v>
      </c>
      <c r="AI123" s="95">
        <f t="shared" si="10"/>
        <v>0.98</v>
      </c>
      <c r="AJ123" s="108">
        <f>'BPU LOT 2 - 2023 ARENH'!H$24</f>
        <v>-0.24199999999999999</v>
      </c>
      <c r="AK123" s="108">
        <f>'BPU LOT 2 - 2023 ARENH'!H$25</f>
        <v>2.9000000000000001E-2</v>
      </c>
      <c r="AL123" s="108">
        <f>'BPU LOT 2 - 2023 ARENH'!H$26</f>
        <v>-0.14099999999999999</v>
      </c>
      <c r="AM123" s="108">
        <f>'BPU LOT 2 - 2023 ARENH'!H$27</f>
        <v>0.60899999999999999</v>
      </c>
      <c r="AN123" s="108">
        <f>'BPU LOT 2 - 2023 ARENH'!H$28</f>
        <v>0</v>
      </c>
      <c r="AO123" s="108">
        <f t="shared" si="12"/>
        <v>241.94462692602193</v>
      </c>
      <c r="AP123" s="108">
        <f>'BPU LOT 2 - 2023 ARENH'!K$24</f>
        <v>4.7400000000000003E-3</v>
      </c>
      <c r="AQ123" s="108">
        <f t="shared" si="13"/>
        <v>355.24404000000004</v>
      </c>
      <c r="AR123" s="110">
        <v>82.754499999999993</v>
      </c>
      <c r="AS123" s="110">
        <v>380.73988800000001</v>
      </c>
      <c r="AT123" s="110">
        <v>1097.32467</v>
      </c>
      <c r="AU123" s="110">
        <v>0</v>
      </c>
      <c r="AV123" s="108">
        <f t="shared" si="14"/>
        <v>28441.330936926021</v>
      </c>
      <c r="AW123" s="108">
        <f t="shared" si="15"/>
        <v>30002.149994926018</v>
      </c>
    </row>
    <row r="124" spans="1:49" x14ac:dyDescent="0.35">
      <c r="A124" s="98" t="s">
        <v>106</v>
      </c>
      <c r="B124" s="100"/>
      <c r="C124" s="100"/>
      <c r="D124" s="100" t="s">
        <v>528</v>
      </c>
      <c r="E124" s="100" t="s">
        <v>599</v>
      </c>
      <c r="F124" s="98" t="s">
        <v>223</v>
      </c>
      <c r="G124" s="98"/>
      <c r="H124" s="98" t="s">
        <v>224</v>
      </c>
      <c r="I124" s="98" t="s">
        <v>225</v>
      </c>
      <c r="J124" s="98" t="s">
        <v>226</v>
      </c>
      <c r="K124" s="100" t="s">
        <v>1156</v>
      </c>
      <c r="L124" s="100" t="s">
        <v>950</v>
      </c>
      <c r="M124" s="100" t="s">
        <v>732</v>
      </c>
      <c r="N124" s="100" t="s">
        <v>351</v>
      </c>
      <c r="O124" s="100" t="s">
        <v>352</v>
      </c>
      <c r="P124" s="100" t="s">
        <v>17</v>
      </c>
      <c r="Q124" s="100" t="s">
        <v>1341</v>
      </c>
      <c r="R124" s="102" t="s">
        <v>1313</v>
      </c>
      <c r="T124" s="105">
        <v>9135</v>
      </c>
      <c r="U124" s="105">
        <v>11416</v>
      </c>
      <c r="V124" s="105">
        <v>20953</v>
      </c>
      <c r="W124" s="105">
        <v>26674</v>
      </c>
      <c r="X124" s="105">
        <v>0</v>
      </c>
      <c r="Y124" s="106">
        <f t="shared" si="8"/>
        <v>68178</v>
      </c>
      <c r="Z124" s="108">
        <f>T124*'BPU LOT 2 - 2023 ARENH'!F$24</f>
        <v>1449.9072000000001</v>
      </c>
      <c r="AA124" s="108">
        <f>U124*'BPU LOT 2 - 2023 ARENH'!F$25</f>
        <v>2684.92904</v>
      </c>
      <c r="AB124" s="108">
        <f>V124*'BPU LOT 2 - 2023 ARENH'!F$26</f>
        <v>5096.3981899999999</v>
      </c>
      <c r="AC124" s="108">
        <f>W124*'BPU LOT 2 - 2023 ARENH'!F$27</f>
        <v>15038.000980000001</v>
      </c>
      <c r="AD124" s="108">
        <f>X124*'BPU LOT 2 - 2023 ARENH'!F$28</f>
        <v>0</v>
      </c>
      <c r="AE124" s="121">
        <f>'BPU LOT 2 - 2023 ARENH'!J$24</f>
        <v>0</v>
      </c>
      <c r="AF124" s="108">
        <f t="shared" si="11"/>
        <v>24269.235410000001</v>
      </c>
      <c r="AG124" s="95">
        <f>'BPU LOT 2 - 2023 ARENH'!G$24</f>
        <v>69.55</v>
      </c>
      <c r="AH124" s="95">
        <f t="shared" si="9"/>
        <v>23.899899999999999</v>
      </c>
      <c r="AI124" s="95">
        <f t="shared" si="10"/>
        <v>0.98</v>
      </c>
      <c r="AJ124" s="108">
        <f>'BPU LOT 2 - 2023 ARENH'!H$24</f>
        <v>-0.24199999999999999</v>
      </c>
      <c r="AK124" s="108">
        <f>'BPU LOT 2 - 2023 ARENH'!H$25</f>
        <v>2.9000000000000001E-2</v>
      </c>
      <c r="AL124" s="108">
        <f>'BPU LOT 2 - 2023 ARENH'!H$26</f>
        <v>-0.14099999999999999</v>
      </c>
      <c r="AM124" s="108">
        <f>'BPU LOT 2 - 2023 ARENH'!H$27</f>
        <v>0.60899999999999999</v>
      </c>
      <c r="AN124" s="108">
        <f>'BPU LOT 2 - 2023 ARENH'!H$28</f>
        <v>0</v>
      </c>
      <c r="AO124" s="108">
        <f t="shared" si="12"/>
        <v>191.27580240011193</v>
      </c>
      <c r="AP124" s="108">
        <f>'BPU LOT 2 - 2023 ARENH'!K$24</f>
        <v>4.7400000000000003E-3</v>
      </c>
      <c r="AQ124" s="108">
        <f t="shared" si="13"/>
        <v>323.16372000000001</v>
      </c>
      <c r="AR124" s="110">
        <v>67.840999999999994</v>
      </c>
      <c r="AS124" s="110">
        <v>330.13422000000003</v>
      </c>
      <c r="AT124" s="110">
        <v>899.57165999999995</v>
      </c>
      <c r="AU124" s="110">
        <v>0</v>
      </c>
      <c r="AV124" s="108">
        <f t="shared" si="14"/>
        <v>24783.674932400114</v>
      </c>
      <c r="AW124" s="108">
        <f t="shared" si="15"/>
        <v>26081.221812400116</v>
      </c>
    </row>
    <row r="125" spans="1:49" x14ac:dyDescent="0.35">
      <c r="A125" s="98" t="s">
        <v>97</v>
      </c>
      <c r="B125" s="100" t="s">
        <v>455</v>
      </c>
      <c r="C125" s="100"/>
      <c r="D125" s="100" t="s">
        <v>506</v>
      </c>
      <c r="E125" s="100" t="s">
        <v>599</v>
      </c>
      <c r="F125" s="98" t="s">
        <v>192</v>
      </c>
      <c r="G125" s="98"/>
      <c r="H125" s="98" t="s">
        <v>193</v>
      </c>
      <c r="I125" s="98" t="s">
        <v>194</v>
      </c>
      <c r="J125" s="98" t="s">
        <v>192</v>
      </c>
      <c r="K125" s="100" t="s">
        <v>1157</v>
      </c>
      <c r="L125" s="100" t="s">
        <v>951</v>
      </c>
      <c r="M125" s="100" t="s">
        <v>733</v>
      </c>
      <c r="N125" s="100" t="s">
        <v>194</v>
      </c>
      <c r="O125" s="100" t="s">
        <v>192</v>
      </c>
      <c r="P125" s="100" t="s">
        <v>17</v>
      </c>
      <c r="Q125" s="100" t="s">
        <v>1339</v>
      </c>
      <c r="R125" s="102"/>
      <c r="T125" s="105">
        <v>0</v>
      </c>
      <c r="U125" s="105">
        <v>0</v>
      </c>
      <c r="V125" s="105">
        <v>0</v>
      </c>
      <c r="W125" s="105">
        <v>0</v>
      </c>
      <c r="X125" s="105">
        <v>0</v>
      </c>
      <c r="Y125" s="106">
        <f t="shared" si="8"/>
        <v>0</v>
      </c>
      <c r="Z125" s="108">
        <f>T125*'BPU LOT 2 - 2023 ARENH'!F$24</f>
        <v>0</v>
      </c>
      <c r="AA125" s="108">
        <f>U125*'BPU LOT 2 - 2023 ARENH'!F$25</f>
        <v>0</v>
      </c>
      <c r="AB125" s="108">
        <f>V125*'BPU LOT 2 - 2023 ARENH'!F$26</f>
        <v>0</v>
      </c>
      <c r="AC125" s="108">
        <f>W125*'BPU LOT 2 - 2023 ARENH'!F$27</f>
        <v>0</v>
      </c>
      <c r="AD125" s="108">
        <f>X125*'BPU LOT 2 - 2023 ARENH'!F$28</f>
        <v>0</v>
      </c>
      <c r="AE125" s="121">
        <f>'BPU LOT 2 - 2023 ARENH'!J$24</f>
        <v>0</v>
      </c>
      <c r="AF125" s="108">
        <f t="shared" si="11"/>
        <v>0</v>
      </c>
      <c r="AG125" s="95">
        <f>'BPU LOT 2 - 2023 ARENH'!G$24</f>
        <v>69.55</v>
      </c>
      <c r="AH125" s="95">
        <f t="shared" si="9"/>
        <v>23.899899999999999</v>
      </c>
      <c r="AI125" s="95">
        <f t="shared" si="10"/>
        <v>0.98</v>
      </c>
      <c r="AJ125" s="108">
        <f>'BPU LOT 2 - 2023 ARENH'!H$24</f>
        <v>-0.24199999999999999</v>
      </c>
      <c r="AK125" s="108">
        <f>'BPU LOT 2 - 2023 ARENH'!H$25</f>
        <v>2.9000000000000001E-2</v>
      </c>
      <c r="AL125" s="108">
        <f>'BPU LOT 2 - 2023 ARENH'!H$26</f>
        <v>-0.14099999999999999</v>
      </c>
      <c r="AM125" s="108">
        <f>'BPU LOT 2 - 2023 ARENH'!H$27</f>
        <v>0.60899999999999999</v>
      </c>
      <c r="AN125" s="108">
        <f>'BPU LOT 2 - 2023 ARENH'!H$28</f>
        <v>0</v>
      </c>
      <c r="AO125" s="108">
        <f t="shared" si="12"/>
        <v>0</v>
      </c>
      <c r="AP125" s="108">
        <f>'BPU LOT 2 - 2023 ARENH'!K$24</f>
        <v>4.7400000000000003E-3</v>
      </c>
      <c r="AQ125" s="108">
        <f t="shared" si="13"/>
        <v>0</v>
      </c>
      <c r="AR125" s="110">
        <v>24.891000000000002</v>
      </c>
      <c r="AS125" s="110">
        <v>347.00277599999998</v>
      </c>
      <c r="AT125" s="110">
        <v>310.63968</v>
      </c>
      <c r="AU125" s="110">
        <v>0</v>
      </c>
      <c r="AV125" s="108">
        <f t="shared" si="14"/>
        <v>0</v>
      </c>
      <c r="AW125" s="108">
        <f t="shared" si="15"/>
        <v>682.533456</v>
      </c>
    </row>
    <row r="126" spans="1:49" x14ac:dyDescent="0.35">
      <c r="A126" s="98" t="s">
        <v>101</v>
      </c>
      <c r="B126" s="100" t="s">
        <v>451</v>
      </c>
      <c r="C126" s="100"/>
      <c r="D126" s="100" t="s">
        <v>517</v>
      </c>
      <c r="E126" s="100" t="s">
        <v>599</v>
      </c>
      <c r="F126" s="98" t="s">
        <v>207</v>
      </c>
      <c r="G126" s="98"/>
      <c r="H126" s="98" t="s">
        <v>208</v>
      </c>
      <c r="I126" s="98" t="s">
        <v>209</v>
      </c>
      <c r="J126" s="98" t="s">
        <v>210</v>
      </c>
      <c r="K126" s="100" t="s">
        <v>1158</v>
      </c>
      <c r="L126" s="100" t="s">
        <v>952</v>
      </c>
      <c r="M126" s="100" t="s">
        <v>734</v>
      </c>
      <c r="N126" s="100" t="s">
        <v>229</v>
      </c>
      <c r="O126" s="100" t="s">
        <v>230</v>
      </c>
      <c r="P126" s="100" t="s">
        <v>17</v>
      </c>
      <c r="Q126" s="100" t="s">
        <v>1341</v>
      </c>
      <c r="R126" s="102" t="s">
        <v>1297</v>
      </c>
      <c r="T126" s="105">
        <v>18406</v>
      </c>
      <c r="U126" s="105">
        <v>25038</v>
      </c>
      <c r="V126" s="105">
        <v>45658</v>
      </c>
      <c r="W126" s="105">
        <v>61378</v>
      </c>
      <c r="X126" s="105">
        <v>0</v>
      </c>
      <c r="Y126" s="106">
        <f t="shared" si="8"/>
        <v>150480</v>
      </c>
      <c r="Z126" s="108">
        <f>T126*'BPU LOT 2 - 2023 ARENH'!F$24</f>
        <v>2921.4003200000002</v>
      </c>
      <c r="AA126" s="108">
        <f>U126*'BPU LOT 2 - 2023 ARENH'!F$25</f>
        <v>5888.6872200000007</v>
      </c>
      <c r="AB126" s="108">
        <f>V126*'BPU LOT 2 - 2023 ARENH'!F$26</f>
        <v>11105.395340000001</v>
      </c>
      <c r="AC126" s="108">
        <f>W126*'BPU LOT 2 - 2023 ARENH'!F$27</f>
        <v>34603.075060000003</v>
      </c>
      <c r="AD126" s="108">
        <f>X126*'BPU LOT 2 - 2023 ARENH'!F$28</f>
        <v>0</v>
      </c>
      <c r="AE126" s="121">
        <f>'BPU LOT 2 - 2023 ARENH'!J$24</f>
        <v>0</v>
      </c>
      <c r="AF126" s="108">
        <f t="shared" si="11"/>
        <v>54518.557940000006</v>
      </c>
      <c r="AG126" s="95">
        <f>'BPU LOT 2 - 2023 ARENH'!G$24</f>
        <v>69.55</v>
      </c>
      <c r="AH126" s="95">
        <f t="shared" si="9"/>
        <v>23.899899999999999</v>
      </c>
      <c r="AI126" s="95">
        <f t="shared" si="10"/>
        <v>0.98</v>
      </c>
      <c r="AJ126" s="108">
        <f>'BPU LOT 2 - 2023 ARENH'!H$24</f>
        <v>-0.24199999999999999</v>
      </c>
      <c r="AK126" s="108">
        <f>'BPU LOT 2 - 2023 ARENH'!H$25</f>
        <v>2.9000000000000001E-2</v>
      </c>
      <c r="AL126" s="108">
        <f>'BPU LOT 2 - 2023 ARENH'!H$26</f>
        <v>-0.14099999999999999</v>
      </c>
      <c r="AM126" s="108">
        <f>'BPU LOT 2 - 2023 ARENH'!H$27</f>
        <v>0.60899999999999999</v>
      </c>
      <c r="AN126" s="108">
        <f>'BPU LOT 2 - 2023 ARENH'!H$28</f>
        <v>0</v>
      </c>
      <c r="AO126" s="108">
        <f t="shared" si="12"/>
        <v>444.34170481299583</v>
      </c>
      <c r="AP126" s="108">
        <f>'BPU LOT 2 - 2023 ARENH'!K$24</f>
        <v>4.7400000000000003E-3</v>
      </c>
      <c r="AQ126" s="108">
        <f t="shared" si="13"/>
        <v>713.27520000000004</v>
      </c>
      <c r="AR126" s="110">
        <v>171.34700000000001</v>
      </c>
      <c r="AS126" s="110">
        <v>380.73988800000001</v>
      </c>
      <c r="AT126" s="110">
        <v>2272.06122</v>
      </c>
      <c r="AU126" s="110">
        <v>0</v>
      </c>
      <c r="AV126" s="108">
        <f t="shared" si="14"/>
        <v>55676.174844813002</v>
      </c>
      <c r="AW126" s="108">
        <f t="shared" si="15"/>
        <v>58500.322952813003</v>
      </c>
    </row>
    <row r="127" spans="1:49" x14ac:dyDescent="0.35">
      <c r="A127" s="98" t="s">
        <v>114</v>
      </c>
      <c r="B127" s="100"/>
      <c r="C127" s="100"/>
      <c r="D127" s="100" t="s">
        <v>549</v>
      </c>
      <c r="E127" s="100" t="s">
        <v>599</v>
      </c>
      <c r="F127" s="98" t="s">
        <v>250</v>
      </c>
      <c r="G127" s="98"/>
      <c r="H127" s="98" t="s">
        <v>251</v>
      </c>
      <c r="I127" s="98" t="s">
        <v>252</v>
      </c>
      <c r="J127" s="98" t="s">
        <v>250</v>
      </c>
      <c r="K127" s="100" t="s">
        <v>1159</v>
      </c>
      <c r="L127" s="100" t="s">
        <v>953</v>
      </c>
      <c r="M127" s="100" t="s">
        <v>686</v>
      </c>
      <c r="N127" s="100" t="s">
        <v>252</v>
      </c>
      <c r="O127" s="100" t="s">
        <v>250</v>
      </c>
      <c r="P127" s="100" t="s">
        <v>17</v>
      </c>
      <c r="Q127" s="100" t="s">
        <v>1341</v>
      </c>
      <c r="R127" s="102" t="s">
        <v>1294</v>
      </c>
      <c r="T127" s="105">
        <v>2008</v>
      </c>
      <c r="U127" s="105">
        <v>2713</v>
      </c>
      <c r="V127" s="105">
        <v>5299</v>
      </c>
      <c r="W127" s="105">
        <v>7472</v>
      </c>
      <c r="X127" s="105">
        <v>0</v>
      </c>
      <c r="Y127" s="106">
        <f t="shared" si="8"/>
        <v>17492</v>
      </c>
      <c r="Z127" s="108">
        <f>T127*'BPU LOT 2 - 2023 ARENH'!F$24</f>
        <v>318.70976000000002</v>
      </c>
      <c r="AA127" s="108">
        <f>U127*'BPU LOT 2 - 2023 ARENH'!F$25</f>
        <v>638.07047</v>
      </c>
      <c r="AB127" s="108">
        <f>V127*'BPU LOT 2 - 2023 ARENH'!F$26</f>
        <v>1288.8757700000001</v>
      </c>
      <c r="AC127" s="108">
        <f>W127*'BPU LOT 2 - 2023 ARENH'!F$27</f>
        <v>4212.4894400000003</v>
      </c>
      <c r="AD127" s="108">
        <f>X127*'BPU LOT 2 - 2023 ARENH'!F$28</f>
        <v>0</v>
      </c>
      <c r="AE127" s="121">
        <f>'BPU LOT 2 - 2023 ARENH'!J$24</f>
        <v>0</v>
      </c>
      <c r="AF127" s="108">
        <f t="shared" si="11"/>
        <v>6458.1454400000002</v>
      </c>
      <c r="AG127" s="95">
        <f>'BPU LOT 2 - 2023 ARENH'!G$24</f>
        <v>69.55</v>
      </c>
      <c r="AH127" s="95">
        <f t="shared" si="9"/>
        <v>23.899899999999999</v>
      </c>
      <c r="AI127" s="95">
        <f t="shared" si="10"/>
        <v>0.98</v>
      </c>
      <c r="AJ127" s="108">
        <f>'BPU LOT 2 - 2023 ARENH'!H$24</f>
        <v>-0.24199999999999999</v>
      </c>
      <c r="AK127" s="108">
        <f>'BPU LOT 2 - 2023 ARENH'!H$25</f>
        <v>2.9000000000000001E-2</v>
      </c>
      <c r="AL127" s="108">
        <f>'BPU LOT 2 - 2023 ARENH'!H$26</f>
        <v>-0.14099999999999999</v>
      </c>
      <c r="AM127" s="108">
        <f>'BPU LOT 2 - 2023 ARENH'!H$27</f>
        <v>0.60899999999999999</v>
      </c>
      <c r="AN127" s="108">
        <f>'BPU LOT 2 - 2023 ARENH'!H$28</f>
        <v>0</v>
      </c>
      <c r="AO127" s="108">
        <f t="shared" si="12"/>
        <v>54.457113554231228</v>
      </c>
      <c r="AP127" s="108">
        <f>'BPU LOT 2 - 2023 ARENH'!K$24</f>
        <v>4.7400000000000003E-3</v>
      </c>
      <c r="AQ127" s="108">
        <f t="shared" si="13"/>
        <v>82.912080000000003</v>
      </c>
      <c r="AR127" s="110">
        <v>19.903500000000001</v>
      </c>
      <c r="AS127" s="110">
        <v>245.79144000000002</v>
      </c>
      <c r="AT127" s="110">
        <v>124.19784</v>
      </c>
      <c r="AU127" s="110">
        <v>0</v>
      </c>
      <c r="AV127" s="108">
        <f t="shared" si="14"/>
        <v>6595.5146335542313</v>
      </c>
      <c r="AW127" s="108">
        <f t="shared" si="15"/>
        <v>6985.4074135542314</v>
      </c>
    </row>
    <row r="128" spans="1:49" x14ac:dyDescent="0.35">
      <c r="A128" s="98" t="s">
        <v>106</v>
      </c>
      <c r="B128" s="100"/>
      <c r="C128" s="100"/>
      <c r="D128" s="100" t="s">
        <v>528</v>
      </c>
      <c r="E128" s="100" t="s">
        <v>599</v>
      </c>
      <c r="F128" s="98" t="s">
        <v>223</v>
      </c>
      <c r="G128" s="98"/>
      <c r="H128" s="98" t="s">
        <v>224</v>
      </c>
      <c r="I128" s="98" t="s">
        <v>225</v>
      </c>
      <c r="J128" s="98" t="s">
        <v>226</v>
      </c>
      <c r="K128" s="100" t="s">
        <v>1160</v>
      </c>
      <c r="L128" s="100" t="s">
        <v>954</v>
      </c>
      <c r="M128" s="100" t="s">
        <v>735</v>
      </c>
      <c r="N128" s="100" t="s">
        <v>351</v>
      </c>
      <c r="O128" s="100" t="s">
        <v>352</v>
      </c>
      <c r="P128" s="100" t="s">
        <v>17</v>
      </c>
      <c r="Q128" s="100" t="s">
        <v>1341</v>
      </c>
      <c r="R128" s="102" t="s">
        <v>1294</v>
      </c>
      <c r="T128" s="105">
        <v>1666</v>
      </c>
      <c r="U128" s="105">
        <v>6116</v>
      </c>
      <c r="V128" s="105">
        <v>4894</v>
      </c>
      <c r="W128" s="105">
        <v>13808</v>
      </c>
      <c r="X128" s="105">
        <v>0</v>
      </c>
      <c r="Y128" s="106">
        <f t="shared" si="8"/>
        <v>26484</v>
      </c>
      <c r="Z128" s="108">
        <f>T128*'BPU LOT 2 - 2023 ARENH'!F$24</f>
        <v>264.42752000000002</v>
      </c>
      <c r="AA128" s="108">
        <f>U128*'BPU LOT 2 - 2023 ARENH'!F$25</f>
        <v>1438.4220400000002</v>
      </c>
      <c r="AB128" s="108">
        <f>V128*'BPU LOT 2 - 2023 ARENH'!F$26</f>
        <v>1190.36762</v>
      </c>
      <c r="AC128" s="108">
        <f>W128*'BPU LOT 2 - 2023 ARENH'!F$27</f>
        <v>7784.5361599999997</v>
      </c>
      <c r="AD128" s="108">
        <f>X128*'BPU LOT 2 - 2023 ARENH'!F$28</f>
        <v>0</v>
      </c>
      <c r="AE128" s="121">
        <f>'BPU LOT 2 - 2023 ARENH'!J$24</f>
        <v>0</v>
      </c>
      <c r="AF128" s="108">
        <f t="shared" si="11"/>
        <v>10677.753339999999</v>
      </c>
      <c r="AG128" s="95">
        <f>'BPU LOT 2 - 2023 ARENH'!G$24</f>
        <v>69.55</v>
      </c>
      <c r="AH128" s="95">
        <f t="shared" si="9"/>
        <v>23.899899999999999</v>
      </c>
      <c r="AI128" s="95">
        <f t="shared" si="10"/>
        <v>0.98</v>
      </c>
      <c r="AJ128" s="108">
        <f>'BPU LOT 2 - 2023 ARENH'!H$24</f>
        <v>-0.24199999999999999</v>
      </c>
      <c r="AK128" s="108">
        <f>'BPU LOT 2 - 2023 ARENH'!H$25</f>
        <v>2.9000000000000001E-2</v>
      </c>
      <c r="AL128" s="108">
        <f>'BPU LOT 2 - 2023 ARENH'!H$26</f>
        <v>-0.14099999999999999</v>
      </c>
      <c r="AM128" s="108">
        <f>'BPU LOT 2 - 2023 ARENH'!H$27</f>
        <v>0.60899999999999999</v>
      </c>
      <c r="AN128" s="108">
        <f>'BPU LOT 2 - 2023 ARENH'!H$28</f>
        <v>0</v>
      </c>
      <c r="AO128" s="108">
        <f t="shared" si="12"/>
        <v>106.58519374359578</v>
      </c>
      <c r="AP128" s="108">
        <f>'BPU LOT 2 - 2023 ARENH'!K$24</f>
        <v>4.7400000000000003E-3</v>
      </c>
      <c r="AQ128" s="108">
        <f t="shared" si="13"/>
        <v>125.53416000000001</v>
      </c>
      <c r="AR128" s="110">
        <v>37.17</v>
      </c>
      <c r="AS128" s="110">
        <v>245.79144000000002</v>
      </c>
      <c r="AT128" s="110">
        <v>492.87420000000003</v>
      </c>
      <c r="AU128" s="110">
        <v>0</v>
      </c>
      <c r="AV128" s="108">
        <f t="shared" si="14"/>
        <v>10909.872693743595</v>
      </c>
      <c r="AW128" s="108">
        <f t="shared" si="15"/>
        <v>11685.708333743596</v>
      </c>
    </row>
    <row r="129" spans="1:49" x14ac:dyDescent="0.35">
      <c r="A129" s="98" t="s">
        <v>113</v>
      </c>
      <c r="B129" s="100" t="s">
        <v>183</v>
      </c>
      <c r="C129" s="100" t="s">
        <v>492</v>
      </c>
      <c r="D129" s="100" t="s">
        <v>517</v>
      </c>
      <c r="E129" s="100" t="s">
        <v>599</v>
      </c>
      <c r="F129" s="98" t="s">
        <v>248</v>
      </c>
      <c r="G129" s="98" t="s">
        <v>183</v>
      </c>
      <c r="H129" s="98" t="s">
        <v>249</v>
      </c>
      <c r="I129" s="98" t="s">
        <v>229</v>
      </c>
      <c r="J129" s="98" t="s">
        <v>230</v>
      </c>
      <c r="K129" s="100" t="s">
        <v>1161</v>
      </c>
      <c r="L129" s="100" t="s">
        <v>955</v>
      </c>
      <c r="M129" s="100" t="s">
        <v>736</v>
      </c>
      <c r="N129" s="100" t="s">
        <v>229</v>
      </c>
      <c r="O129" s="100" t="s">
        <v>230</v>
      </c>
      <c r="P129" s="100" t="s">
        <v>17</v>
      </c>
      <c r="Q129" s="100" t="s">
        <v>1340</v>
      </c>
      <c r="R129" s="102" t="s">
        <v>1289</v>
      </c>
      <c r="T129" s="105">
        <v>2552</v>
      </c>
      <c r="U129" s="105">
        <v>4283</v>
      </c>
      <c r="V129" s="105">
        <v>7649</v>
      </c>
      <c r="W129" s="105">
        <v>14012</v>
      </c>
      <c r="X129" s="105">
        <v>0</v>
      </c>
      <c r="Y129" s="106">
        <f t="shared" si="8"/>
        <v>28496</v>
      </c>
      <c r="Z129" s="108">
        <f>T129*'BPU LOT 2 - 2023 ARENH'!F$24</f>
        <v>405.05344000000002</v>
      </c>
      <c r="AA129" s="108">
        <f>U129*'BPU LOT 2 - 2023 ARENH'!F$25</f>
        <v>1007.3187700000001</v>
      </c>
      <c r="AB129" s="108">
        <f>V129*'BPU LOT 2 - 2023 ARENH'!F$26</f>
        <v>1860.4662700000001</v>
      </c>
      <c r="AC129" s="108">
        <f>W129*'BPU LOT 2 - 2023 ARENH'!F$27</f>
        <v>7899.5452399999995</v>
      </c>
      <c r="AD129" s="108">
        <f>X129*'BPU LOT 2 - 2023 ARENH'!F$28</f>
        <v>0</v>
      </c>
      <c r="AE129" s="121">
        <f>'BPU LOT 2 - 2023 ARENH'!J$24</f>
        <v>0</v>
      </c>
      <c r="AF129" s="108">
        <f t="shared" si="11"/>
        <v>11172.38372</v>
      </c>
      <c r="AG129" s="95">
        <f>'BPU LOT 2 - 2023 ARENH'!G$24</f>
        <v>69.55</v>
      </c>
      <c r="AH129" s="95">
        <f t="shared" si="9"/>
        <v>23.899899999999999</v>
      </c>
      <c r="AI129" s="95">
        <f t="shared" si="10"/>
        <v>0.98</v>
      </c>
      <c r="AJ129" s="108">
        <f>'BPU LOT 2 - 2023 ARENH'!H$24</f>
        <v>-0.24199999999999999</v>
      </c>
      <c r="AK129" s="108">
        <f>'BPU LOT 2 - 2023 ARENH'!H$25</f>
        <v>2.9000000000000001E-2</v>
      </c>
      <c r="AL129" s="108">
        <f>'BPU LOT 2 - 2023 ARENH'!H$26</f>
        <v>-0.14099999999999999</v>
      </c>
      <c r="AM129" s="108">
        <f>'BPU LOT 2 - 2023 ARENH'!H$27</f>
        <v>0.60899999999999999</v>
      </c>
      <c r="AN129" s="108">
        <f>'BPU LOT 2 - 2023 ARENH'!H$28</f>
        <v>0</v>
      </c>
      <c r="AO129" s="108">
        <f t="shared" si="12"/>
        <v>104.92278097952402</v>
      </c>
      <c r="AP129" s="108">
        <f>'BPU LOT 2 - 2023 ARENH'!K$24</f>
        <v>4.7400000000000003E-3</v>
      </c>
      <c r="AQ129" s="108">
        <f t="shared" si="13"/>
        <v>135.07104000000001</v>
      </c>
      <c r="AR129" s="110">
        <v>34.773000000000003</v>
      </c>
      <c r="AS129" s="110">
        <v>296.97606000000002</v>
      </c>
      <c r="AT129" s="110">
        <v>461.08998000000003</v>
      </c>
      <c r="AU129" s="110">
        <v>0</v>
      </c>
      <c r="AV129" s="108">
        <f t="shared" si="14"/>
        <v>11412.377540979523</v>
      </c>
      <c r="AW129" s="108">
        <f t="shared" si="15"/>
        <v>12205.216580979524</v>
      </c>
    </row>
    <row r="130" spans="1:49" x14ac:dyDescent="0.35">
      <c r="A130" s="98" t="s">
        <v>127</v>
      </c>
      <c r="B130" s="100"/>
      <c r="C130" s="100"/>
      <c r="D130" s="100" t="s">
        <v>534</v>
      </c>
      <c r="E130" s="100" t="s">
        <v>599</v>
      </c>
      <c r="F130" s="98" t="s">
        <v>292</v>
      </c>
      <c r="G130" s="98"/>
      <c r="H130" s="98" t="s">
        <v>293</v>
      </c>
      <c r="I130" s="98" t="s">
        <v>213</v>
      </c>
      <c r="J130" s="98" t="s">
        <v>294</v>
      </c>
      <c r="K130" s="100" t="s">
        <v>1162</v>
      </c>
      <c r="L130" s="100" t="s">
        <v>794</v>
      </c>
      <c r="M130" s="100" t="s">
        <v>737</v>
      </c>
      <c r="N130" s="100" t="s">
        <v>213</v>
      </c>
      <c r="O130" s="100" t="s">
        <v>738</v>
      </c>
      <c r="P130" s="100" t="s">
        <v>21</v>
      </c>
      <c r="Q130" s="100" t="s">
        <v>1342</v>
      </c>
      <c r="R130" s="102" t="s">
        <v>1322</v>
      </c>
      <c r="T130" s="105">
        <v>13891</v>
      </c>
      <c r="U130" s="105">
        <v>20042</v>
      </c>
      <c r="V130" s="105">
        <v>30589</v>
      </c>
      <c r="W130" s="105">
        <v>47228</v>
      </c>
      <c r="X130" s="105">
        <v>10330</v>
      </c>
      <c r="Y130" s="106">
        <f t="shared" si="8"/>
        <v>122080</v>
      </c>
      <c r="Z130" s="107">
        <f>T130*'BPU LOT 2 - 2023 ARENH'!F$36</f>
        <v>2009.8887899999997</v>
      </c>
      <c r="AA130" s="107">
        <f>U130*'BPU LOT 2 - 2023 ARENH'!F$37</f>
        <v>4527.8886399999992</v>
      </c>
      <c r="AB130" s="107">
        <f>V130*'BPU LOT 2 - 2023 ARENH'!F$38</f>
        <v>7687.3215899999996</v>
      </c>
      <c r="AC130" s="107">
        <f>W130*'BPU LOT 2 - 2023 ARENH'!F$39</f>
        <v>26223.347000000002</v>
      </c>
      <c r="AD130" s="107">
        <f>X130*'BPU LOT 2 - 2023 ARENH'!F$40</f>
        <v>8506.6517000000003</v>
      </c>
      <c r="AE130" s="121">
        <f>'BPU LOT 2 - 2023 ARENH'!J$24</f>
        <v>0</v>
      </c>
      <c r="AF130" s="108">
        <f t="shared" si="11"/>
        <v>48955.097720000005</v>
      </c>
      <c r="AG130" s="95">
        <f>'BPU LOT 2 - 2023 ARENH'!G$24</f>
        <v>69.55</v>
      </c>
      <c r="AH130" s="95">
        <f t="shared" si="9"/>
        <v>23.899899999999999</v>
      </c>
      <c r="AI130" s="95">
        <f t="shared" si="10"/>
        <v>0.98</v>
      </c>
      <c r="AJ130" s="107">
        <f>'BPU LOT 2 - 2023 ARENH'!H$36</f>
        <v>-0.26600000000000001</v>
      </c>
      <c r="AK130" s="107">
        <f>'BPU LOT 2 - 2023 ARENH'!H$37</f>
        <v>0</v>
      </c>
      <c r="AL130" s="107">
        <f>'BPU LOT 2 - 2023 ARENH'!H$38</f>
        <v>-0.124</v>
      </c>
      <c r="AM130" s="107">
        <f>'BPU LOT 2 - 2023 ARENH'!H$39</f>
        <v>0.46300000000000002</v>
      </c>
      <c r="AN130" s="107">
        <f>'BPU LOT 2 - 2023 ARENH'!H$40</f>
        <v>1.4830000000000001</v>
      </c>
      <c r="AO130" s="108">
        <f t="shared" si="12"/>
        <v>545.00226637577771</v>
      </c>
      <c r="AP130" s="108">
        <f>'BPU LOT 2 - 2023 ARENH'!K$24</f>
        <v>4.7400000000000003E-3</v>
      </c>
      <c r="AQ130" s="108">
        <f t="shared" si="13"/>
        <v>578.65920000000006</v>
      </c>
      <c r="AR130" s="110">
        <v>140.923</v>
      </c>
      <c r="AS130" s="110">
        <v>461.95544999999998</v>
      </c>
      <c r="AT130" s="110">
        <v>1868.6389799999999</v>
      </c>
      <c r="AU130" s="110">
        <v>0</v>
      </c>
      <c r="AV130" s="108">
        <f t="shared" si="14"/>
        <v>50078.759186375784</v>
      </c>
      <c r="AW130" s="108">
        <f t="shared" si="15"/>
        <v>52550.276616375791</v>
      </c>
    </row>
    <row r="131" spans="1:49" x14ac:dyDescent="0.35">
      <c r="A131" s="98" t="s">
        <v>98</v>
      </c>
      <c r="B131" s="100"/>
      <c r="C131" s="100"/>
      <c r="D131" s="100" t="s">
        <v>507</v>
      </c>
      <c r="E131" s="100" t="s">
        <v>599</v>
      </c>
      <c r="F131" s="98" t="s">
        <v>195</v>
      </c>
      <c r="G131" s="98"/>
      <c r="H131" s="98" t="s">
        <v>196</v>
      </c>
      <c r="I131" s="98" t="s">
        <v>197</v>
      </c>
      <c r="J131" s="98" t="s">
        <v>198</v>
      </c>
      <c r="K131" s="100" t="s">
        <v>1163</v>
      </c>
      <c r="L131" s="100" t="s">
        <v>956</v>
      </c>
      <c r="M131" s="100" t="s">
        <v>739</v>
      </c>
      <c r="N131" s="100" t="s">
        <v>197</v>
      </c>
      <c r="O131" s="100" t="s">
        <v>435</v>
      </c>
      <c r="P131" s="100" t="s">
        <v>21</v>
      </c>
      <c r="Q131" s="100" t="s">
        <v>1342</v>
      </c>
      <c r="R131" s="102" t="s">
        <v>1323</v>
      </c>
      <c r="T131" s="105">
        <v>111129</v>
      </c>
      <c r="U131" s="105">
        <v>140282</v>
      </c>
      <c r="V131" s="105">
        <v>154397</v>
      </c>
      <c r="W131" s="105">
        <v>175359</v>
      </c>
      <c r="X131" s="105">
        <v>34175</v>
      </c>
      <c r="Y131" s="106">
        <f t="shared" si="8"/>
        <v>615342</v>
      </c>
      <c r="Z131" s="107">
        <f>T131*'BPU LOT 2 - 2023 ARENH'!F$36</f>
        <v>16079.255009999999</v>
      </c>
      <c r="AA131" s="107">
        <f>U131*'BPU LOT 2 - 2023 ARENH'!F$37</f>
        <v>31692.509439999998</v>
      </c>
      <c r="AB131" s="107">
        <f>V131*'BPU LOT 2 - 2023 ARENH'!F$38</f>
        <v>38801.510069999997</v>
      </c>
      <c r="AC131" s="107">
        <f>W131*'BPU LOT 2 - 2023 ARENH'!F$39</f>
        <v>97368.084750000009</v>
      </c>
      <c r="AD131" s="107">
        <f>X131*'BPU LOT 2 - 2023 ARENH'!F$40</f>
        <v>28142.770750000003</v>
      </c>
      <c r="AE131" s="121">
        <f>'BPU LOT 2 - 2023 ARENH'!J$24</f>
        <v>0</v>
      </c>
      <c r="AF131" s="108">
        <f t="shared" si="11"/>
        <v>212084.13002000001</v>
      </c>
      <c r="AG131" s="95">
        <f>'BPU LOT 2 - 2023 ARENH'!G$24</f>
        <v>69.55</v>
      </c>
      <c r="AH131" s="95">
        <f t="shared" si="9"/>
        <v>23.899899999999999</v>
      </c>
      <c r="AI131" s="95">
        <f t="shared" si="10"/>
        <v>0.98</v>
      </c>
      <c r="AJ131" s="107">
        <f>'BPU LOT 2 - 2023 ARENH'!H$36</f>
        <v>-0.26600000000000001</v>
      </c>
      <c r="AK131" s="107">
        <f>'BPU LOT 2 - 2023 ARENH'!H$37</f>
        <v>0</v>
      </c>
      <c r="AL131" s="107">
        <f>'BPU LOT 2 - 2023 ARENH'!H$38</f>
        <v>-0.124</v>
      </c>
      <c r="AM131" s="107">
        <f>'BPU LOT 2 - 2023 ARENH'!H$39</f>
        <v>0.46300000000000002</v>
      </c>
      <c r="AN131" s="107">
        <f>'BPU LOT 2 - 2023 ARENH'!H$40</f>
        <v>1.4830000000000001</v>
      </c>
      <c r="AO131" s="108">
        <f t="shared" si="12"/>
        <v>1820.5536000347558</v>
      </c>
      <c r="AP131" s="108">
        <f>'BPU LOT 2 - 2023 ARENH'!K$24</f>
        <v>4.7400000000000003E-3</v>
      </c>
      <c r="AQ131" s="108">
        <f t="shared" si="13"/>
        <v>2916.7210800000003</v>
      </c>
      <c r="AR131" s="110">
        <v>767.49649999999986</v>
      </c>
      <c r="AS131" s="110">
        <v>2647.1702999999998</v>
      </c>
      <c r="AT131" s="110">
        <v>0</v>
      </c>
      <c r="AU131" s="110">
        <v>0</v>
      </c>
      <c r="AV131" s="108">
        <f t="shared" si="14"/>
        <v>216821.40470003476</v>
      </c>
      <c r="AW131" s="108">
        <f t="shared" si="15"/>
        <v>220236.07150003477</v>
      </c>
    </row>
    <row r="132" spans="1:49" x14ac:dyDescent="0.35">
      <c r="A132" s="98" t="s">
        <v>113</v>
      </c>
      <c r="B132" s="100"/>
      <c r="C132" s="100" t="s">
        <v>485</v>
      </c>
      <c r="D132" s="100" t="s">
        <v>547</v>
      </c>
      <c r="E132" s="100" t="s">
        <v>599</v>
      </c>
      <c r="F132" s="98" t="s">
        <v>248</v>
      </c>
      <c r="G132" s="98" t="s">
        <v>183</v>
      </c>
      <c r="H132" s="98" t="s">
        <v>249</v>
      </c>
      <c r="I132" s="98" t="s">
        <v>229</v>
      </c>
      <c r="J132" s="98" t="s">
        <v>230</v>
      </c>
      <c r="K132" s="100" t="s">
        <v>1164</v>
      </c>
      <c r="L132" s="100" t="s">
        <v>957</v>
      </c>
      <c r="M132" s="100" t="s">
        <v>740</v>
      </c>
      <c r="N132" s="100" t="s">
        <v>252</v>
      </c>
      <c r="O132" s="100" t="s">
        <v>690</v>
      </c>
      <c r="P132" s="100" t="s">
        <v>17</v>
      </c>
      <c r="Q132" s="100" t="s">
        <v>1341</v>
      </c>
      <c r="R132" s="102" t="s">
        <v>1289</v>
      </c>
      <c r="T132" s="105">
        <v>3705</v>
      </c>
      <c r="U132" s="105">
        <v>5518</v>
      </c>
      <c r="V132" s="105">
        <v>6546</v>
      </c>
      <c r="W132" s="105">
        <v>10406</v>
      </c>
      <c r="X132" s="105">
        <v>0</v>
      </c>
      <c r="Y132" s="106">
        <f t="shared" si="8"/>
        <v>26175</v>
      </c>
      <c r="Z132" s="108">
        <f>T132*'BPU LOT 2 - 2023 ARENH'!F$24</f>
        <v>588.05759999999998</v>
      </c>
      <c r="AA132" s="108">
        <f>U132*'BPU LOT 2 - 2023 ARENH'!F$25</f>
        <v>1297.7784200000001</v>
      </c>
      <c r="AB132" s="108">
        <f>V132*'BPU LOT 2 - 2023 ARENH'!F$26</f>
        <v>1592.1835800000001</v>
      </c>
      <c r="AC132" s="108">
        <f>W132*'BPU LOT 2 - 2023 ARENH'!F$27</f>
        <v>5866.5906199999999</v>
      </c>
      <c r="AD132" s="108">
        <f>X132*'BPU LOT 2 - 2023 ARENH'!F$28</f>
        <v>0</v>
      </c>
      <c r="AE132" s="121">
        <f>'BPU LOT 2 - 2023 ARENH'!J$24</f>
        <v>0</v>
      </c>
      <c r="AF132" s="108">
        <f t="shared" si="11"/>
        <v>9344.6102200000005</v>
      </c>
      <c r="AG132" s="95">
        <f>'BPU LOT 2 - 2023 ARENH'!G$24</f>
        <v>69.55</v>
      </c>
      <c r="AH132" s="95">
        <f t="shared" si="9"/>
        <v>23.899899999999999</v>
      </c>
      <c r="AI132" s="95">
        <f t="shared" si="10"/>
        <v>0.98</v>
      </c>
      <c r="AJ132" s="108">
        <f>'BPU LOT 2 - 2023 ARENH'!H$24</f>
        <v>-0.24199999999999999</v>
      </c>
      <c r="AK132" s="108">
        <f>'BPU LOT 2 - 2023 ARENH'!H$25</f>
        <v>2.9000000000000001E-2</v>
      </c>
      <c r="AL132" s="108">
        <f>'BPU LOT 2 - 2023 ARENH'!H$26</f>
        <v>-0.14099999999999999</v>
      </c>
      <c r="AM132" s="108">
        <f>'BPU LOT 2 - 2023 ARENH'!H$27</f>
        <v>0.60899999999999999</v>
      </c>
      <c r="AN132" s="108">
        <f>'BPU LOT 2 - 2023 ARENH'!H$28</f>
        <v>0</v>
      </c>
      <c r="AO132" s="108">
        <f t="shared" si="12"/>
        <v>75.970846564702256</v>
      </c>
      <c r="AP132" s="108">
        <f>'BPU LOT 2 - 2023 ARENH'!K$24</f>
        <v>4.7400000000000003E-3</v>
      </c>
      <c r="AQ132" s="108">
        <f t="shared" si="13"/>
        <v>124.06950000000001</v>
      </c>
      <c r="AR132" s="110">
        <v>28.566999999999997</v>
      </c>
      <c r="AS132" s="110">
        <v>212.054328</v>
      </c>
      <c r="AT132" s="110">
        <v>267.38711999999998</v>
      </c>
      <c r="AU132" s="110">
        <v>0</v>
      </c>
      <c r="AV132" s="108">
        <f t="shared" si="14"/>
        <v>9544.6505665647019</v>
      </c>
      <c r="AW132" s="108">
        <f t="shared" si="15"/>
        <v>10052.659014564701</v>
      </c>
    </row>
    <row r="133" spans="1:49" x14ac:dyDescent="0.35">
      <c r="A133" s="98" t="s">
        <v>104</v>
      </c>
      <c r="B133" s="100"/>
      <c r="C133" s="100"/>
      <c r="D133" s="100" t="s">
        <v>506</v>
      </c>
      <c r="E133" s="100" t="s">
        <v>599</v>
      </c>
      <c r="F133" s="98" t="s">
        <v>217</v>
      </c>
      <c r="G133" s="98"/>
      <c r="H133" s="98" t="s">
        <v>218</v>
      </c>
      <c r="I133" s="98" t="s">
        <v>194</v>
      </c>
      <c r="J133" s="98" t="s">
        <v>192</v>
      </c>
      <c r="K133" s="100" t="s">
        <v>1165</v>
      </c>
      <c r="L133" s="100" t="s">
        <v>958</v>
      </c>
      <c r="M133" s="100" t="s">
        <v>741</v>
      </c>
      <c r="N133" s="100" t="s">
        <v>194</v>
      </c>
      <c r="O133" s="100" t="s">
        <v>192</v>
      </c>
      <c r="P133" s="100" t="s">
        <v>17</v>
      </c>
      <c r="Q133" s="100" t="s">
        <v>1341</v>
      </c>
      <c r="R133" s="102" t="s">
        <v>1292</v>
      </c>
      <c r="T133" s="105">
        <v>579</v>
      </c>
      <c r="U133" s="105">
        <v>776</v>
      </c>
      <c r="V133" s="105">
        <v>5258</v>
      </c>
      <c r="W133" s="105">
        <v>7099</v>
      </c>
      <c r="X133" s="105">
        <v>0</v>
      </c>
      <c r="Y133" s="106">
        <f t="shared" si="8"/>
        <v>13712</v>
      </c>
      <c r="Z133" s="108">
        <f>T133*'BPU LOT 2 - 2023 ARENH'!F$24</f>
        <v>91.898880000000005</v>
      </c>
      <c r="AA133" s="108">
        <f>U133*'BPU LOT 2 - 2023 ARENH'!F$25</f>
        <v>182.50744</v>
      </c>
      <c r="AB133" s="108">
        <f>V133*'BPU LOT 2 - 2023 ARENH'!F$26</f>
        <v>1278.9033400000001</v>
      </c>
      <c r="AC133" s="108">
        <f>W133*'BPU LOT 2 - 2023 ARENH'!F$27</f>
        <v>4002.2032300000001</v>
      </c>
      <c r="AD133" s="108">
        <f>X133*'BPU LOT 2 - 2023 ARENH'!F$28</f>
        <v>0</v>
      </c>
      <c r="AE133" s="121">
        <f>'BPU LOT 2 - 2023 ARENH'!J$24</f>
        <v>0</v>
      </c>
      <c r="AF133" s="108">
        <f t="shared" si="11"/>
        <v>5555.51289</v>
      </c>
      <c r="AG133" s="95">
        <f>'BPU LOT 2 - 2023 ARENH'!G$24</f>
        <v>69.55</v>
      </c>
      <c r="AH133" s="95">
        <f t="shared" si="9"/>
        <v>23.899899999999999</v>
      </c>
      <c r="AI133" s="95">
        <f t="shared" si="10"/>
        <v>0.98</v>
      </c>
      <c r="AJ133" s="108">
        <f>'BPU LOT 2 - 2023 ARENH'!H$24</f>
        <v>-0.24199999999999999</v>
      </c>
      <c r="AK133" s="108">
        <f>'BPU LOT 2 - 2023 ARENH'!H$25</f>
        <v>2.9000000000000001E-2</v>
      </c>
      <c r="AL133" s="108">
        <f>'BPU LOT 2 - 2023 ARENH'!H$26</f>
        <v>-0.14099999999999999</v>
      </c>
      <c r="AM133" s="108">
        <f>'BPU LOT 2 - 2023 ARENH'!H$27</f>
        <v>0.60899999999999999</v>
      </c>
      <c r="AN133" s="108">
        <f>'BPU LOT 2 - 2023 ARENH'!H$28</f>
        <v>0</v>
      </c>
      <c r="AO133" s="108">
        <f t="shared" si="12"/>
        <v>52.466690244567339</v>
      </c>
      <c r="AP133" s="108">
        <f>'BPU LOT 2 - 2023 ARENH'!K$24</f>
        <v>4.7400000000000003E-3</v>
      </c>
      <c r="AQ133" s="108">
        <f t="shared" si="13"/>
        <v>64.994880000000009</v>
      </c>
      <c r="AR133" s="110">
        <v>14.667</v>
      </c>
      <c r="AS133" s="110">
        <v>431.34555600000004</v>
      </c>
      <c r="AT133" s="110">
        <v>183.04416000000001</v>
      </c>
      <c r="AU133" s="110">
        <v>0</v>
      </c>
      <c r="AV133" s="108">
        <f t="shared" si="14"/>
        <v>5672.9744602445671</v>
      </c>
      <c r="AW133" s="108">
        <f t="shared" si="15"/>
        <v>6302.0311762445681</v>
      </c>
    </row>
    <row r="134" spans="1:49" x14ac:dyDescent="0.35">
      <c r="A134" s="98" t="s">
        <v>113</v>
      </c>
      <c r="B134" s="100"/>
      <c r="C134" s="100" t="s">
        <v>493</v>
      </c>
      <c r="D134" s="100" t="s">
        <v>564</v>
      </c>
      <c r="E134" s="100" t="s">
        <v>599</v>
      </c>
      <c r="F134" s="98" t="s">
        <v>248</v>
      </c>
      <c r="G134" s="98" t="s">
        <v>183</v>
      </c>
      <c r="H134" s="98" t="s">
        <v>249</v>
      </c>
      <c r="I134" s="98" t="s">
        <v>229</v>
      </c>
      <c r="J134" s="98" t="s">
        <v>230</v>
      </c>
      <c r="K134" s="100" t="s">
        <v>1166</v>
      </c>
      <c r="L134" s="100" t="s">
        <v>959</v>
      </c>
      <c r="M134" s="100" t="s">
        <v>742</v>
      </c>
      <c r="N134" s="100" t="s">
        <v>551</v>
      </c>
      <c r="O134" s="100" t="s">
        <v>743</v>
      </c>
      <c r="P134" s="100" t="s">
        <v>17</v>
      </c>
      <c r="Q134" s="100" t="s">
        <v>1340</v>
      </c>
      <c r="R134" s="102" t="s">
        <v>1297</v>
      </c>
      <c r="T134" s="105">
        <v>6572</v>
      </c>
      <c r="U134" s="105">
        <v>11993</v>
      </c>
      <c r="V134" s="105">
        <v>15735</v>
      </c>
      <c r="W134" s="105">
        <v>24062</v>
      </c>
      <c r="X134" s="105">
        <v>0</v>
      </c>
      <c r="Y134" s="106">
        <f t="shared" si="8"/>
        <v>58362</v>
      </c>
      <c r="Z134" s="108">
        <f>T134*'BPU LOT 2 - 2023 ARENH'!F$24</f>
        <v>1043.1078399999999</v>
      </c>
      <c r="AA134" s="108">
        <f>U134*'BPU LOT 2 - 2023 ARENH'!F$25</f>
        <v>2820.6336700000002</v>
      </c>
      <c r="AB134" s="108">
        <f>V134*'BPU LOT 2 - 2023 ARENH'!F$26</f>
        <v>3827.2240499999998</v>
      </c>
      <c r="AC134" s="108">
        <f>W134*'BPU LOT 2 - 2023 ARENH'!F$27</f>
        <v>13565.43374</v>
      </c>
      <c r="AD134" s="108">
        <f>X134*'BPU LOT 2 - 2023 ARENH'!F$28</f>
        <v>0</v>
      </c>
      <c r="AE134" s="121">
        <f>'BPU LOT 2 - 2023 ARENH'!J$24</f>
        <v>0</v>
      </c>
      <c r="AF134" s="108">
        <f t="shared" si="11"/>
        <v>21256.399300000001</v>
      </c>
      <c r="AG134" s="95">
        <f>'BPU LOT 2 - 2023 ARENH'!G$24</f>
        <v>69.55</v>
      </c>
      <c r="AH134" s="95">
        <f t="shared" si="9"/>
        <v>23.899899999999999</v>
      </c>
      <c r="AI134" s="95">
        <f t="shared" si="10"/>
        <v>0.98</v>
      </c>
      <c r="AJ134" s="108">
        <f>'BPU LOT 2 - 2023 ARENH'!H$24</f>
        <v>-0.24199999999999999</v>
      </c>
      <c r="AK134" s="108">
        <f>'BPU LOT 2 - 2023 ARENH'!H$25</f>
        <v>2.9000000000000001E-2</v>
      </c>
      <c r="AL134" s="108">
        <f>'BPU LOT 2 - 2023 ARENH'!H$26</f>
        <v>-0.14099999999999999</v>
      </c>
      <c r="AM134" s="108">
        <f>'BPU LOT 2 - 2023 ARENH'!H$27</f>
        <v>0.60899999999999999</v>
      </c>
      <c r="AN134" s="108">
        <f>'BPU LOT 2 - 2023 ARENH'!H$28</f>
        <v>0</v>
      </c>
      <c r="AO134" s="108">
        <f t="shared" si="12"/>
        <v>176.86058164164078</v>
      </c>
      <c r="AP134" s="108">
        <f>'BPU LOT 2 - 2023 ARENH'!K$24</f>
        <v>4.7400000000000003E-3</v>
      </c>
      <c r="AQ134" s="108">
        <f t="shared" si="13"/>
        <v>276.63588000000004</v>
      </c>
      <c r="AR134" s="110">
        <v>54.165500000000002</v>
      </c>
      <c r="AS134" s="110">
        <v>380.73988800000001</v>
      </c>
      <c r="AT134" s="110">
        <v>718.23453000000006</v>
      </c>
      <c r="AU134" s="110">
        <v>0</v>
      </c>
      <c r="AV134" s="108">
        <f t="shared" si="14"/>
        <v>21709.895761641641</v>
      </c>
      <c r="AW134" s="108">
        <f t="shared" si="15"/>
        <v>22863.035679641642</v>
      </c>
    </row>
    <row r="135" spans="1:49" x14ac:dyDescent="0.35">
      <c r="A135" s="98" t="s">
        <v>113</v>
      </c>
      <c r="B135" s="100"/>
      <c r="C135" s="100" t="s">
        <v>494</v>
      </c>
      <c r="D135" s="100" t="s">
        <v>529</v>
      </c>
      <c r="E135" s="100" t="s">
        <v>599</v>
      </c>
      <c r="F135" s="98" t="s">
        <v>248</v>
      </c>
      <c r="G135" s="98" t="s">
        <v>183</v>
      </c>
      <c r="H135" s="98" t="s">
        <v>249</v>
      </c>
      <c r="I135" s="98" t="s">
        <v>229</v>
      </c>
      <c r="J135" s="98" t="s">
        <v>230</v>
      </c>
      <c r="K135" s="100" t="s">
        <v>1167</v>
      </c>
      <c r="L135" s="100" t="s">
        <v>960</v>
      </c>
      <c r="M135" s="100" t="s">
        <v>744</v>
      </c>
      <c r="N135" s="100" t="s">
        <v>216</v>
      </c>
      <c r="O135" s="100" t="s">
        <v>374</v>
      </c>
      <c r="P135" s="100" t="s">
        <v>17</v>
      </c>
      <c r="Q135" s="100" t="s">
        <v>1340</v>
      </c>
      <c r="R135" s="102" t="s">
        <v>1291</v>
      </c>
      <c r="T135" s="105">
        <v>2999</v>
      </c>
      <c r="U135" s="105">
        <v>5510</v>
      </c>
      <c r="V135" s="105">
        <v>11449</v>
      </c>
      <c r="W135" s="105">
        <v>23546</v>
      </c>
      <c r="X135" s="105">
        <v>0</v>
      </c>
      <c r="Y135" s="106">
        <f t="shared" si="8"/>
        <v>43504</v>
      </c>
      <c r="Z135" s="108">
        <f>T135*'BPU LOT 2 - 2023 ARENH'!F$24</f>
        <v>476.00128000000001</v>
      </c>
      <c r="AA135" s="108">
        <f>U135*'BPU LOT 2 - 2023 ARENH'!F$25</f>
        <v>1295.8969</v>
      </c>
      <c r="AB135" s="108">
        <f>V135*'BPU LOT 2 - 2023 ARENH'!F$26</f>
        <v>2784.7402700000002</v>
      </c>
      <c r="AC135" s="108">
        <f>W135*'BPU LOT 2 - 2023 ARENH'!F$27</f>
        <v>13274.528420000001</v>
      </c>
      <c r="AD135" s="108">
        <f>X135*'BPU LOT 2 - 2023 ARENH'!F$28</f>
        <v>0</v>
      </c>
      <c r="AE135" s="121">
        <f>'BPU LOT 2 - 2023 ARENH'!J$24</f>
        <v>0</v>
      </c>
      <c r="AF135" s="108">
        <f t="shared" si="11"/>
        <v>17831.166870000001</v>
      </c>
      <c r="AG135" s="95">
        <f>'BPU LOT 2 - 2023 ARENH'!G$24</f>
        <v>69.55</v>
      </c>
      <c r="AH135" s="95">
        <f t="shared" si="9"/>
        <v>23.899899999999999</v>
      </c>
      <c r="AI135" s="95">
        <f t="shared" si="10"/>
        <v>0.98</v>
      </c>
      <c r="AJ135" s="108">
        <f>'BPU LOT 2 - 2023 ARENH'!H$24</f>
        <v>-0.24199999999999999</v>
      </c>
      <c r="AK135" s="108">
        <f>'BPU LOT 2 - 2023 ARENH'!H$25</f>
        <v>2.9000000000000001E-2</v>
      </c>
      <c r="AL135" s="108">
        <f>'BPU LOT 2 - 2023 ARENH'!H$26</f>
        <v>-0.14099999999999999</v>
      </c>
      <c r="AM135" s="108">
        <f>'BPU LOT 2 - 2023 ARENH'!H$27</f>
        <v>0.60899999999999999</v>
      </c>
      <c r="AN135" s="108">
        <f>'BPU LOT 2 - 2023 ARENH'!H$28</f>
        <v>0</v>
      </c>
      <c r="AO135" s="108">
        <f t="shared" si="12"/>
        <v>178.33267849707437</v>
      </c>
      <c r="AP135" s="108">
        <f>'BPU LOT 2 - 2023 ARENH'!K$24</f>
        <v>4.7400000000000003E-3</v>
      </c>
      <c r="AQ135" s="108">
        <f t="shared" si="13"/>
        <v>206.20896000000002</v>
      </c>
      <c r="AR135" s="110">
        <v>49.84</v>
      </c>
      <c r="AS135" s="110">
        <v>262.65999600000004</v>
      </c>
      <c r="AT135" s="110">
        <v>660.87840000000006</v>
      </c>
      <c r="AU135" s="110">
        <v>0</v>
      </c>
      <c r="AV135" s="108">
        <f t="shared" si="14"/>
        <v>18215.708508497075</v>
      </c>
      <c r="AW135" s="108">
        <f t="shared" si="15"/>
        <v>19189.086904497075</v>
      </c>
    </row>
    <row r="136" spans="1:49" x14ac:dyDescent="0.35">
      <c r="A136" s="98" t="s">
        <v>128</v>
      </c>
      <c r="B136" s="100"/>
      <c r="C136" s="100"/>
      <c r="D136" s="100" t="s">
        <v>536</v>
      </c>
      <c r="E136" s="100" t="s">
        <v>599</v>
      </c>
      <c r="F136" s="98" t="s">
        <v>295</v>
      </c>
      <c r="G136" s="98"/>
      <c r="H136" s="98" t="s">
        <v>296</v>
      </c>
      <c r="I136" s="98" t="s">
        <v>297</v>
      </c>
      <c r="J136" s="98" t="s">
        <v>295</v>
      </c>
      <c r="K136" s="100" t="s">
        <v>1168</v>
      </c>
      <c r="L136" s="100" t="s">
        <v>961</v>
      </c>
      <c r="M136" s="100" t="s">
        <v>745</v>
      </c>
      <c r="N136" s="100" t="s">
        <v>297</v>
      </c>
      <c r="O136" s="100" t="s">
        <v>295</v>
      </c>
      <c r="P136" s="100" t="s">
        <v>17</v>
      </c>
      <c r="Q136" s="100" t="s">
        <v>1341</v>
      </c>
      <c r="R136" s="102" t="s">
        <v>1313</v>
      </c>
      <c r="T136" s="105">
        <v>688</v>
      </c>
      <c r="U136" s="105">
        <v>1033</v>
      </c>
      <c r="V136" s="105">
        <v>2048</v>
      </c>
      <c r="W136" s="105">
        <v>4812</v>
      </c>
      <c r="X136" s="105">
        <v>0</v>
      </c>
      <c r="Y136" s="106">
        <f t="shared" si="8"/>
        <v>8581</v>
      </c>
      <c r="Z136" s="108">
        <f>T136*'BPU LOT 2 - 2023 ARENH'!F$24</f>
        <v>109.19936</v>
      </c>
      <c r="AA136" s="108">
        <f>U136*'BPU LOT 2 - 2023 ARENH'!F$25</f>
        <v>242.95127000000002</v>
      </c>
      <c r="AB136" s="108">
        <f>V136*'BPU LOT 2 - 2023 ARENH'!F$26</f>
        <v>498.13504</v>
      </c>
      <c r="AC136" s="108">
        <f>W136*'BPU LOT 2 - 2023 ARENH'!F$27</f>
        <v>2712.8612400000002</v>
      </c>
      <c r="AD136" s="108">
        <f>X136*'BPU LOT 2 - 2023 ARENH'!F$28</f>
        <v>0</v>
      </c>
      <c r="AE136" s="121">
        <f>'BPU LOT 2 - 2023 ARENH'!J$24</f>
        <v>0</v>
      </c>
      <c r="AF136" s="108">
        <f t="shared" si="11"/>
        <v>3563.1469100000004</v>
      </c>
      <c r="AG136" s="95">
        <f>'BPU LOT 2 - 2023 ARENH'!G$24</f>
        <v>69.55</v>
      </c>
      <c r="AH136" s="95">
        <f t="shared" si="9"/>
        <v>23.899899999999999</v>
      </c>
      <c r="AI136" s="95">
        <f t="shared" si="10"/>
        <v>0.98</v>
      </c>
      <c r="AJ136" s="108">
        <f>'BPU LOT 2 - 2023 ARENH'!H$24</f>
        <v>-0.24199999999999999</v>
      </c>
      <c r="AK136" s="108">
        <f>'BPU LOT 2 - 2023 ARENH'!H$25</f>
        <v>2.9000000000000001E-2</v>
      </c>
      <c r="AL136" s="108">
        <f>'BPU LOT 2 - 2023 ARENH'!H$26</f>
        <v>-0.14099999999999999</v>
      </c>
      <c r="AM136" s="108">
        <f>'BPU LOT 2 - 2023 ARENH'!H$27</f>
        <v>0.60899999999999999</v>
      </c>
      <c r="AN136" s="108">
        <f>'BPU LOT 2 - 2023 ARENH'!H$28</f>
        <v>0</v>
      </c>
      <c r="AO136" s="108">
        <f t="shared" si="12"/>
        <v>36.597068430849028</v>
      </c>
      <c r="AP136" s="108">
        <f>'BPU LOT 2 - 2023 ARENH'!K$24</f>
        <v>4.7400000000000003E-3</v>
      </c>
      <c r="AQ136" s="108">
        <f t="shared" si="13"/>
        <v>40.673940000000002</v>
      </c>
      <c r="AR136" s="110">
        <v>10.535</v>
      </c>
      <c r="AS136" s="110">
        <v>330.13422000000003</v>
      </c>
      <c r="AT136" s="110">
        <v>139.69409999999999</v>
      </c>
      <c r="AU136" s="110">
        <v>0</v>
      </c>
      <c r="AV136" s="108">
        <f t="shared" si="14"/>
        <v>3640.4179184308496</v>
      </c>
      <c r="AW136" s="108">
        <f t="shared" si="15"/>
        <v>4120.781238430849</v>
      </c>
    </row>
    <row r="137" spans="1:49" x14ac:dyDescent="0.35">
      <c r="A137" s="98" t="s">
        <v>124</v>
      </c>
      <c r="B137" s="100"/>
      <c r="C137" s="100"/>
      <c r="D137" s="100" t="s">
        <v>560</v>
      </c>
      <c r="E137" s="100" t="s">
        <v>599</v>
      </c>
      <c r="F137" s="98" t="s">
        <v>286</v>
      </c>
      <c r="G137" s="98"/>
      <c r="H137" s="98" t="s">
        <v>284</v>
      </c>
      <c r="I137" s="98" t="s">
        <v>285</v>
      </c>
      <c r="J137" s="98" t="s">
        <v>286</v>
      </c>
      <c r="K137" s="100" t="s">
        <v>1169</v>
      </c>
      <c r="L137" s="100" t="s">
        <v>962</v>
      </c>
      <c r="M137" s="100" t="s">
        <v>746</v>
      </c>
      <c r="N137" s="100" t="s">
        <v>285</v>
      </c>
      <c r="O137" s="100" t="s">
        <v>286</v>
      </c>
      <c r="P137" s="100" t="s">
        <v>17</v>
      </c>
      <c r="Q137" s="100" t="s">
        <v>1339</v>
      </c>
      <c r="R137" s="102"/>
      <c r="T137" s="105">
        <v>0</v>
      </c>
      <c r="U137" s="105">
        <v>0</v>
      </c>
      <c r="V137" s="105">
        <v>0</v>
      </c>
      <c r="W137" s="105">
        <v>0</v>
      </c>
      <c r="X137" s="105">
        <v>0</v>
      </c>
      <c r="Y137" s="106">
        <f t="shared" si="8"/>
        <v>0</v>
      </c>
      <c r="Z137" s="108">
        <f>T137*'BPU LOT 2 - 2023 ARENH'!F$24</f>
        <v>0</v>
      </c>
      <c r="AA137" s="108">
        <f>U137*'BPU LOT 2 - 2023 ARENH'!F$25</f>
        <v>0</v>
      </c>
      <c r="AB137" s="108">
        <f>V137*'BPU LOT 2 - 2023 ARENH'!F$26</f>
        <v>0</v>
      </c>
      <c r="AC137" s="108">
        <f>W137*'BPU LOT 2 - 2023 ARENH'!F$27</f>
        <v>0</v>
      </c>
      <c r="AD137" s="108">
        <f>X137*'BPU LOT 2 - 2023 ARENH'!F$28</f>
        <v>0</v>
      </c>
      <c r="AE137" s="121">
        <f>'BPU LOT 2 - 2023 ARENH'!J$24</f>
        <v>0</v>
      </c>
      <c r="AF137" s="108">
        <f t="shared" si="11"/>
        <v>0</v>
      </c>
      <c r="AG137" s="95">
        <f>'BPU LOT 2 - 2023 ARENH'!G$24</f>
        <v>69.55</v>
      </c>
      <c r="AH137" s="95">
        <f t="shared" si="9"/>
        <v>23.899899999999999</v>
      </c>
      <c r="AI137" s="95">
        <f t="shared" si="10"/>
        <v>0.98</v>
      </c>
      <c r="AJ137" s="108">
        <f>'BPU LOT 2 - 2023 ARENH'!H$24</f>
        <v>-0.24199999999999999</v>
      </c>
      <c r="AK137" s="108">
        <f>'BPU LOT 2 - 2023 ARENH'!H$25</f>
        <v>2.9000000000000001E-2</v>
      </c>
      <c r="AL137" s="108">
        <f>'BPU LOT 2 - 2023 ARENH'!H$26</f>
        <v>-0.14099999999999999</v>
      </c>
      <c r="AM137" s="108">
        <f>'BPU LOT 2 - 2023 ARENH'!H$27</f>
        <v>0.60899999999999999</v>
      </c>
      <c r="AN137" s="108">
        <f>'BPU LOT 2 - 2023 ARENH'!H$28</f>
        <v>0</v>
      </c>
      <c r="AO137" s="108">
        <f t="shared" si="12"/>
        <v>0</v>
      </c>
      <c r="AP137" s="108">
        <f>'BPU LOT 2 - 2023 ARENH'!K$24</f>
        <v>4.7400000000000003E-3</v>
      </c>
      <c r="AQ137" s="108">
        <f t="shared" si="13"/>
        <v>0</v>
      </c>
      <c r="AR137" s="110">
        <v>13.346500000000001</v>
      </c>
      <c r="AS137" s="110">
        <v>296.397108</v>
      </c>
      <c r="AT137" s="110">
        <v>176.97459000000001</v>
      </c>
      <c r="AU137" s="110">
        <v>0</v>
      </c>
      <c r="AV137" s="108">
        <f t="shared" si="14"/>
        <v>0</v>
      </c>
      <c r="AW137" s="108">
        <f t="shared" si="15"/>
        <v>486.71819800000003</v>
      </c>
    </row>
    <row r="138" spans="1:49" x14ac:dyDescent="0.35">
      <c r="A138" s="98" t="s">
        <v>98</v>
      </c>
      <c r="B138" s="100" t="s">
        <v>445</v>
      </c>
      <c r="C138" s="100"/>
      <c r="D138" s="100" t="s">
        <v>516</v>
      </c>
      <c r="E138" s="100" t="s">
        <v>599</v>
      </c>
      <c r="F138" s="98" t="s">
        <v>195</v>
      </c>
      <c r="G138" s="98"/>
      <c r="H138" s="98" t="s">
        <v>196</v>
      </c>
      <c r="I138" s="98" t="s">
        <v>197</v>
      </c>
      <c r="J138" s="98" t="s">
        <v>198</v>
      </c>
      <c r="K138" s="100" t="s">
        <v>1170</v>
      </c>
      <c r="L138" s="100" t="s">
        <v>963</v>
      </c>
      <c r="M138" s="100" t="s">
        <v>747</v>
      </c>
      <c r="N138" s="100" t="s">
        <v>617</v>
      </c>
      <c r="O138" s="100" t="s">
        <v>618</v>
      </c>
      <c r="P138" s="100" t="s">
        <v>21</v>
      </c>
      <c r="Q138" s="100" t="s">
        <v>1342</v>
      </c>
      <c r="R138" s="102" t="s">
        <v>1324</v>
      </c>
      <c r="T138" s="105">
        <v>2780</v>
      </c>
      <c r="U138" s="105">
        <v>8350</v>
      </c>
      <c r="V138" s="105">
        <v>4803</v>
      </c>
      <c r="W138" s="105">
        <v>15926</v>
      </c>
      <c r="X138" s="105">
        <v>3869</v>
      </c>
      <c r="Y138" s="106">
        <f t="shared" si="8"/>
        <v>35728</v>
      </c>
      <c r="Z138" s="107">
        <f>T138*'BPU LOT 2 - 2023 ARENH'!F$36</f>
        <v>402.23819999999995</v>
      </c>
      <c r="AA138" s="107">
        <f>U138*'BPU LOT 2 - 2023 ARENH'!F$37</f>
        <v>1886.4319999999998</v>
      </c>
      <c r="AB138" s="107">
        <f>V138*'BPU LOT 2 - 2023 ARENH'!F$38</f>
        <v>1207.0419299999999</v>
      </c>
      <c r="AC138" s="107">
        <f>W138*'BPU LOT 2 - 2023 ARENH'!F$39</f>
        <v>8842.9115000000002</v>
      </c>
      <c r="AD138" s="107">
        <f>X138*'BPU LOT 2 - 2023 ARENH'!F$40</f>
        <v>3186.0828100000003</v>
      </c>
      <c r="AE138" s="121">
        <f>'BPU LOT 2 - 2023 ARENH'!J$24</f>
        <v>0</v>
      </c>
      <c r="AF138" s="108">
        <f t="shared" si="11"/>
        <v>15524.70644</v>
      </c>
      <c r="AG138" s="95">
        <f>'BPU LOT 2 - 2023 ARENH'!G$24</f>
        <v>69.55</v>
      </c>
      <c r="AH138" s="95">
        <f t="shared" si="9"/>
        <v>23.899899999999999</v>
      </c>
      <c r="AI138" s="95">
        <f t="shared" si="10"/>
        <v>0.98</v>
      </c>
      <c r="AJ138" s="107">
        <f>'BPU LOT 2 - 2023 ARENH'!H$36</f>
        <v>-0.26600000000000001</v>
      </c>
      <c r="AK138" s="107">
        <f>'BPU LOT 2 - 2023 ARENH'!H$37</f>
        <v>0</v>
      </c>
      <c r="AL138" s="107">
        <f>'BPU LOT 2 - 2023 ARENH'!H$38</f>
        <v>-0.124</v>
      </c>
      <c r="AM138" s="107">
        <f>'BPU LOT 2 - 2023 ARENH'!H$39</f>
        <v>0.46300000000000002</v>
      </c>
      <c r="AN138" s="107">
        <f>'BPU LOT 2 - 2023 ARENH'!H$40</f>
        <v>1.4830000000000001</v>
      </c>
      <c r="AO138" s="108">
        <f t="shared" si="12"/>
        <v>200.55144754137405</v>
      </c>
      <c r="AP138" s="108">
        <f>'BPU LOT 2 - 2023 ARENH'!K$24</f>
        <v>4.7400000000000003E-3</v>
      </c>
      <c r="AQ138" s="108">
        <f t="shared" si="13"/>
        <v>169.35072000000002</v>
      </c>
      <c r="AR138" s="110">
        <v>32.451999999999998</v>
      </c>
      <c r="AS138" s="110">
        <v>232.12905000000001</v>
      </c>
      <c r="AT138" s="110">
        <v>202.50048000000001</v>
      </c>
      <c r="AU138" s="110">
        <v>0</v>
      </c>
      <c r="AV138" s="108">
        <f t="shared" si="14"/>
        <v>15894.608607541373</v>
      </c>
      <c r="AW138" s="108">
        <f t="shared" si="15"/>
        <v>16361.690137541373</v>
      </c>
    </row>
    <row r="139" spans="1:49" x14ac:dyDescent="0.35">
      <c r="A139" s="98" t="s">
        <v>129</v>
      </c>
      <c r="B139" s="100"/>
      <c r="C139" s="100"/>
      <c r="D139" s="100" t="s">
        <v>517</v>
      </c>
      <c r="E139" s="100" t="s">
        <v>599</v>
      </c>
      <c r="F139" s="98" t="s">
        <v>298</v>
      </c>
      <c r="G139" s="98"/>
      <c r="H139" s="98" t="s">
        <v>299</v>
      </c>
      <c r="I139" s="98" t="s">
        <v>229</v>
      </c>
      <c r="J139" s="98" t="s">
        <v>287</v>
      </c>
      <c r="K139" s="100" t="s">
        <v>1171</v>
      </c>
      <c r="L139" s="100" t="s">
        <v>964</v>
      </c>
      <c r="M139" s="100" t="s">
        <v>748</v>
      </c>
      <c r="N139" s="100" t="s">
        <v>229</v>
      </c>
      <c r="O139" s="100" t="s">
        <v>230</v>
      </c>
      <c r="P139" s="100" t="s">
        <v>17</v>
      </c>
      <c r="Q139" s="100" t="s">
        <v>1341</v>
      </c>
      <c r="R139" s="102" t="s">
        <v>1289</v>
      </c>
      <c r="T139" s="105">
        <v>4515</v>
      </c>
      <c r="U139" s="105">
        <v>5846</v>
      </c>
      <c r="V139" s="105">
        <v>13711</v>
      </c>
      <c r="W139" s="105">
        <v>21236</v>
      </c>
      <c r="X139" s="105">
        <v>0</v>
      </c>
      <c r="Y139" s="106">
        <f t="shared" si="8"/>
        <v>45308</v>
      </c>
      <c r="Z139" s="108">
        <f>T139*'BPU LOT 2 - 2023 ARENH'!F$24</f>
        <v>716.62080000000003</v>
      </c>
      <c r="AA139" s="108">
        <f>U139*'BPU LOT 2 - 2023 ARENH'!F$25</f>
        <v>1374.92074</v>
      </c>
      <c r="AB139" s="108">
        <f>V139*'BPU LOT 2 - 2023 ARENH'!F$26</f>
        <v>3334.9265300000002</v>
      </c>
      <c r="AC139" s="108">
        <f>W139*'BPU LOT 2 - 2023 ARENH'!F$27</f>
        <v>11972.219719999999</v>
      </c>
      <c r="AD139" s="108">
        <f>X139*'BPU LOT 2 - 2023 ARENH'!F$28</f>
        <v>0</v>
      </c>
      <c r="AE139" s="121">
        <f>'BPU LOT 2 - 2023 ARENH'!J$24</f>
        <v>0</v>
      </c>
      <c r="AF139" s="108">
        <f t="shared" si="11"/>
        <v>17398.68779</v>
      </c>
      <c r="AG139" s="95">
        <f>'BPU LOT 2 - 2023 ARENH'!G$24</f>
        <v>69.55</v>
      </c>
      <c r="AH139" s="95">
        <f t="shared" si="9"/>
        <v>23.899899999999999</v>
      </c>
      <c r="AI139" s="95">
        <f t="shared" si="10"/>
        <v>0.98</v>
      </c>
      <c r="AJ139" s="108">
        <f>'BPU LOT 2 - 2023 ARENH'!H$24</f>
        <v>-0.24199999999999999</v>
      </c>
      <c r="AK139" s="108">
        <f>'BPU LOT 2 - 2023 ARENH'!H$25</f>
        <v>2.9000000000000001E-2</v>
      </c>
      <c r="AL139" s="108">
        <f>'BPU LOT 2 - 2023 ARENH'!H$26</f>
        <v>-0.14099999999999999</v>
      </c>
      <c r="AM139" s="108">
        <f>'BPU LOT 2 - 2023 ARENH'!H$27</f>
        <v>0.60899999999999999</v>
      </c>
      <c r="AN139" s="108">
        <f>'BPU LOT 2 - 2023 ARENH'!H$28</f>
        <v>0</v>
      </c>
      <c r="AO139" s="108">
        <f t="shared" si="12"/>
        <v>156.62946410853101</v>
      </c>
      <c r="AP139" s="108">
        <f>'BPU LOT 2 - 2023 ARENH'!K$24</f>
        <v>4.7400000000000003E-3</v>
      </c>
      <c r="AQ139" s="108">
        <f t="shared" si="13"/>
        <v>214.75992000000002</v>
      </c>
      <c r="AR139" s="110">
        <v>44.204000000000001</v>
      </c>
      <c r="AS139" s="110">
        <v>212.054328</v>
      </c>
      <c r="AT139" s="110">
        <v>586.14503999999999</v>
      </c>
      <c r="AU139" s="110">
        <v>0</v>
      </c>
      <c r="AV139" s="108">
        <f t="shared" si="14"/>
        <v>17770.07717410853</v>
      </c>
      <c r="AW139" s="108">
        <f t="shared" si="15"/>
        <v>18612.480542108529</v>
      </c>
    </row>
    <row r="140" spans="1:49" x14ac:dyDescent="0.35">
      <c r="A140" s="98" t="s">
        <v>112</v>
      </c>
      <c r="B140" s="100"/>
      <c r="C140" s="100" t="s">
        <v>495</v>
      </c>
      <c r="D140" s="100" t="s">
        <v>565</v>
      </c>
      <c r="E140" s="100" t="s">
        <v>599</v>
      </c>
      <c r="F140" s="98" t="s">
        <v>245</v>
      </c>
      <c r="G140" s="98"/>
      <c r="H140" s="98" t="s">
        <v>246</v>
      </c>
      <c r="I140" s="98" t="s">
        <v>237</v>
      </c>
      <c r="J140" s="98" t="s">
        <v>247</v>
      </c>
      <c r="K140" s="100" t="s">
        <v>1172</v>
      </c>
      <c r="L140" s="100" t="s">
        <v>867</v>
      </c>
      <c r="M140" s="100" t="s">
        <v>749</v>
      </c>
      <c r="N140" s="100" t="s">
        <v>750</v>
      </c>
      <c r="O140" s="100" t="s">
        <v>751</v>
      </c>
      <c r="P140" s="100" t="s">
        <v>17</v>
      </c>
      <c r="Q140" s="100" t="s">
        <v>1341</v>
      </c>
      <c r="R140" s="102" t="s">
        <v>1288</v>
      </c>
      <c r="T140" s="105">
        <v>8804</v>
      </c>
      <c r="U140" s="105">
        <v>11023</v>
      </c>
      <c r="V140" s="105">
        <v>18141</v>
      </c>
      <c r="W140" s="105">
        <v>22356</v>
      </c>
      <c r="X140" s="105">
        <v>0</v>
      </c>
      <c r="Y140" s="106">
        <f t="shared" ref="Y140:Y203" si="16">T140+U140+V140+W140+X140</f>
        <v>60324</v>
      </c>
      <c r="Z140" s="108">
        <f>T140*'BPU LOT 2 - 2023 ARENH'!F$24</f>
        <v>1397.3708799999999</v>
      </c>
      <c r="AA140" s="108">
        <f>U140*'BPU LOT 2 - 2023 ARENH'!F$25</f>
        <v>2592.49937</v>
      </c>
      <c r="AB140" s="108">
        <f>V140*'BPU LOT 2 - 2023 ARENH'!F$26</f>
        <v>4412.4354300000005</v>
      </c>
      <c r="AC140" s="108">
        <f>W140*'BPU LOT 2 - 2023 ARENH'!F$27</f>
        <v>12603.64212</v>
      </c>
      <c r="AD140" s="108">
        <f>X140*'BPU LOT 2 - 2023 ARENH'!F$28</f>
        <v>0</v>
      </c>
      <c r="AE140" s="121">
        <f>'BPU LOT 2 - 2023 ARENH'!J$24</f>
        <v>0</v>
      </c>
      <c r="AF140" s="108">
        <f t="shared" si="11"/>
        <v>21005.947800000002</v>
      </c>
      <c r="AG140" s="95">
        <f>'BPU LOT 2 - 2023 ARENH'!G$24</f>
        <v>69.55</v>
      </c>
      <c r="AH140" s="95">
        <f t="shared" ref="AH140:AH203" si="17">L$6</f>
        <v>23.899899999999999</v>
      </c>
      <c r="AI140" s="95">
        <f t="shared" ref="AI140:AI203" si="18">L$5</f>
        <v>0.98</v>
      </c>
      <c r="AJ140" s="108">
        <f>'BPU LOT 2 - 2023 ARENH'!H$24</f>
        <v>-0.24199999999999999</v>
      </c>
      <c r="AK140" s="108">
        <f>'BPU LOT 2 - 2023 ARENH'!H$25</f>
        <v>2.9000000000000001E-2</v>
      </c>
      <c r="AL140" s="108">
        <f>'BPU LOT 2 - 2023 ARENH'!H$26</f>
        <v>-0.14099999999999999</v>
      </c>
      <c r="AM140" s="108">
        <f>'BPU LOT 2 - 2023 ARENH'!H$27</f>
        <v>0.60899999999999999</v>
      </c>
      <c r="AN140" s="108">
        <f>'BPU LOT 2 - 2023 ARENH'!H$28</f>
        <v>0</v>
      </c>
      <c r="AO140" s="108">
        <f t="shared" si="12"/>
        <v>159.04603635782919</v>
      </c>
      <c r="AP140" s="108">
        <f>'BPU LOT 2 - 2023 ARENH'!K$24</f>
        <v>4.7400000000000003E-3</v>
      </c>
      <c r="AQ140" s="108">
        <f t="shared" si="13"/>
        <v>285.93576000000002</v>
      </c>
      <c r="AR140" s="110">
        <v>68.753500000000003</v>
      </c>
      <c r="AS140" s="110">
        <v>279.52855199999999</v>
      </c>
      <c r="AT140" s="110">
        <v>911.67141000000004</v>
      </c>
      <c r="AU140" s="110">
        <v>0</v>
      </c>
      <c r="AV140" s="108">
        <f t="shared" si="14"/>
        <v>21450.92959635783</v>
      </c>
      <c r="AW140" s="108">
        <f t="shared" si="15"/>
        <v>22710.883058357827</v>
      </c>
    </row>
    <row r="141" spans="1:49" x14ac:dyDescent="0.35">
      <c r="A141" s="98" t="s">
        <v>113</v>
      </c>
      <c r="B141" s="100"/>
      <c r="C141" s="100" t="s">
        <v>496</v>
      </c>
      <c r="D141" s="100" t="s">
        <v>517</v>
      </c>
      <c r="E141" s="100" t="s">
        <v>599</v>
      </c>
      <c r="F141" s="98" t="s">
        <v>248</v>
      </c>
      <c r="G141" s="98" t="s">
        <v>183</v>
      </c>
      <c r="H141" s="98" t="s">
        <v>249</v>
      </c>
      <c r="I141" s="98" t="s">
        <v>229</v>
      </c>
      <c r="J141" s="98" t="s">
        <v>230</v>
      </c>
      <c r="K141" s="100" t="s">
        <v>1173</v>
      </c>
      <c r="L141" s="100" t="s">
        <v>965</v>
      </c>
      <c r="M141" s="100" t="s">
        <v>752</v>
      </c>
      <c r="N141" s="100" t="s">
        <v>229</v>
      </c>
      <c r="O141" s="100" t="s">
        <v>230</v>
      </c>
      <c r="P141" s="100" t="s">
        <v>17</v>
      </c>
      <c r="Q141" s="100" t="s">
        <v>1340</v>
      </c>
      <c r="R141" s="102" t="s">
        <v>1289</v>
      </c>
      <c r="T141" s="105">
        <v>466</v>
      </c>
      <c r="U141" s="105">
        <v>1015</v>
      </c>
      <c r="V141" s="105">
        <v>946</v>
      </c>
      <c r="W141" s="105">
        <v>2032</v>
      </c>
      <c r="X141" s="105">
        <v>0</v>
      </c>
      <c r="Y141" s="106">
        <f t="shared" si="16"/>
        <v>4459</v>
      </c>
      <c r="Z141" s="108">
        <f>T141*'BPU LOT 2 - 2023 ARENH'!F$24</f>
        <v>73.963520000000003</v>
      </c>
      <c r="AA141" s="108">
        <f>U141*'BPU LOT 2 - 2023 ARENH'!F$25</f>
        <v>238.71785</v>
      </c>
      <c r="AB141" s="108">
        <f>V141*'BPU LOT 2 - 2023 ARENH'!F$26</f>
        <v>230.09558000000001</v>
      </c>
      <c r="AC141" s="108">
        <f>W141*'BPU LOT 2 - 2023 ARENH'!F$27</f>
        <v>1145.5806399999999</v>
      </c>
      <c r="AD141" s="108">
        <f>X141*'BPU LOT 2 - 2023 ARENH'!F$28</f>
        <v>0</v>
      </c>
      <c r="AE141" s="121">
        <f>'BPU LOT 2 - 2023 ARENH'!J$24</f>
        <v>0</v>
      </c>
      <c r="AF141" s="108">
        <f t="shared" ref="AF141:AF204" si="19">Z141+AA141+AB141+AC141+AD141+AE141</f>
        <v>1688.3575900000001</v>
      </c>
      <c r="AG141" s="95">
        <f>'BPU LOT 2 - 2023 ARENH'!G$24</f>
        <v>69.55</v>
      </c>
      <c r="AH141" s="95">
        <f t="shared" si="17"/>
        <v>23.899899999999999</v>
      </c>
      <c r="AI141" s="95">
        <f t="shared" si="18"/>
        <v>0.98</v>
      </c>
      <c r="AJ141" s="108">
        <f>'BPU LOT 2 - 2023 ARENH'!H$24</f>
        <v>-0.24199999999999999</v>
      </c>
      <c r="AK141" s="108">
        <f>'BPU LOT 2 - 2023 ARENH'!H$25</f>
        <v>2.9000000000000001E-2</v>
      </c>
      <c r="AL141" s="108">
        <f>'BPU LOT 2 - 2023 ARENH'!H$26</f>
        <v>-0.14099999999999999</v>
      </c>
      <c r="AM141" s="108">
        <f>'BPU LOT 2 - 2023 ARENH'!H$27</f>
        <v>0.60899999999999999</v>
      </c>
      <c r="AN141" s="108">
        <f>'BPU LOT 2 - 2023 ARENH'!H$28</f>
        <v>0</v>
      </c>
      <c r="AO141" s="108">
        <f t="shared" ref="AO141:AO204" si="20">AH141*AI141*(AJ141*Z141+AK141*AA141+AL141*AB141+AM141*AC141+AN141*AD141)/1000</f>
        <v>15.323516561419055</v>
      </c>
      <c r="AP141" s="108">
        <f>'BPU LOT 2 - 2023 ARENH'!K$24</f>
        <v>4.7400000000000003E-3</v>
      </c>
      <c r="AQ141" s="108">
        <f t="shared" ref="AQ141:AQ204" si="21">AP141*Y141</f>
        <v>21.135660000000001</v>
      </c>
      <c r="AR141" s="110">
        <v>4.9855</v>
      </c>
      <c r="AS141" s="110">
        <v>212.054328</v>
      </c>
      <c r="AT141" s="110">
        <v>66.107730000000004</v>
      </c>
      <c r="AU141" s="110">
        <v>0</v>
      </c>
      <c r="AV141" s="108">
        <f t="shared" ref="AV141:AV204" si="22">AQ141+AO141+AF141</f>
        <v>1724.8167665614192</v>
      </c>
      <c r="AW141" s="108">
        <f t="shared" ref="AW141:AW204" si="23">AV141+AR141+AS141+AT141+AU141</f>
        <v>2007.9643245614191</v>
      </c>
    </row>
    <row r="142" spans="1:49" x14ac:dyDescent="0.35">
      <c r="A142" s="98" t="s">
        <v>130</v>
      </c>
      <c r="B142" s="100"/>
      <c r="C142" s="100"/>
      <c r="D142" s="100" t="s">
        <v>566</v>
      </c>
      <c r="E142" s="100" t="s">
        <v>599</v>
      </c>
      <c r="F142" s="98" t="s">
        <v>300</v>
      </c>
      <c r="G142" s="98" t="s">
        <v>186</v>
      </c>
      <c r="H142" s="98" t="s">
        <v>232</v>
      </c>
      <c r="I142" s="98" t="s">
        <v>301</v>
      </c>
      <c r="J142" s="98" t="s">
        <v>302</v>
      </c>
      <c r="K142" s="100" t="s">
        <v>1174</v>
      </c>
      <c r="L142" s="100" t="s">
        <v>966</v>
      </c>
      <c r="M142" s="100" t="s">
        <v>753</v>
      </c>
      <c r="N142" s="100" t="s">
        <v>301</v>
      </c>
      <c r="O142" s="100" t="s">
        <v>302</v>
      </c>
      <c r="P142" s="100" t="s">
        <v>17</v>
      </c>
      <c r="Q142" s="100" t="s">
        <v>1341</v>
      </c>
      <c r="R142" s="102" t="s">
        <v>1293</v>
      </c>
      <c r="T142" s="105">
        <v>208</v>
      </c>
      <c r="U142" s="105">
        <v>551</v>
      </c>
      <c r="V142" s="105">
        <v>958</v>
      </c>
      <c r="W142" s="105">
        <v>2062</v>
      </c>
      <c r="X142" s="105">
        <v>0</v>
      </c>
      <c r="Y142" s="106">
        <f t="shared" si="16"/>
        <v>3779</v>
      </c>
      <c r="Z142" s="108">
        <f>T142*'BPU LOT 2 - 2023 ARENH'!F$24</f>
        <v>33.013759999999998</v>
      </c>
      <c r="AA142" s="108">
        <f>U142*'BPU LOT 2 - 2023 ARENH'!F$25</f>
        <v>129.58969000000002</v>
      </c>
      <c r="AB142" s="108">
        <f>V142*'BPU LOT 2 - 2023 ARENH'!F$26</f>
        <v>233.01434</v>
      </c>
      <c r="AC142" s="108">
        <f>W142*'BPU LOT 2 - 2023 ARENH'!F$27</f>
        <v>1162.4937399999999</v>
      </c>
      <c r="AD142" s="108">
        <f>X142*'BPU LOT 2 - 2023 ARENH'!F$28</f>
        <v>0</v>
      </c>
      <c r="AE142" s="121">
        <f>'BPU LOT 2 - 2023 ARENH'!J$24</f>
        <v>0</v>
      </c>
      <c r="AF142" s="108">
        <f t="shared" si="19"/>
        <v>1558.1115299999999</v>
      </c>
      <c r="AG142" s="95">
        <f>'BPU LOT 2 - 2023 ARENH'!G$24</f>
        <v>69.55</v>
      </c>
      <c r="AH142" s="95">
        <f t="shared" si="17"/>
        <v>23.899899999999999</v>
      </c>
      <c r="AI142" s="95">
        <f t="shared" si="18"/>
        <v>0.98</v>
      </c>
      <c r="AJ142" s="108">
        <f>'BPU LOT 2 - 2023 ARENH'!H$24</f>
        <v>-0.24199999999999999</v>
      </c>
      <c r="AK142" s="108">
        <f>'BPU LOT 2 - 2023 ARENH'!H$25</f>
        <v>2.9000000000000001E-2</v>
      </c>
      <c r="AL142" s="108">
        <f>'BPU LOT 2 - 2023 ARENH'!H$26</f>
        <v>-0.14099999999999999</v>
      </c>
      <c r="AM142" s="108">
        <f>'BPU LOT 2 - 2023 ARENH'!H$27</f>
        <v>0.60899999999999999</v>
      </c>
      <c r="AN142" s="108">
        <f>'BPU LOT 2 - 2023 ARENH'!H$28</f>
        <v>0</v>
      </c>
      <c r="AO142" s="108">
        <f t="shared" si="20"/>
        <v>15.713108469465011</v>
      </c>
      <c r="AP142" s="108">
        <f>'BPU LOT 2 - 2023 ARENH'!K$24</f>
        <v>4.7400000000000003E-3</v>
      </c>
      <c r="AQ142" s="108">
        <f t="shared" si="21"/>
        <v>17.912459999999999</v>
      </c>
      <c r="AR142" s="110">
        <v>4.6719999999999997</v>
      </c>
      <c r="AS142" s="110">
        <v>228.92288400000001</v>
      </c>
      <c r="AT142" s="110">
        <v>61.950719999999997</v>
      </c>
      <c r="AU142" s="110">
        <v>0</v>
      </c>
      <c r="AV142" s="108">
        <f t="shared" si="22"/>
        <v>1591.7370984694649</v>
      </c>
      <c r="AW142" s="108">
        <f t="shared" si="23"/>
        <v>1887.282702469465</v>
      </c>
    </row>
    <row r="143" spans="1:49" x14ac:dyDescent="0.35">
      <c r="A143" s="98" t="s">
        <v>131</v>
      </c>
      <c r="B143" s="100" t="s">
        <v>456</v>
      </c>
      <c r="C143" s="100"/>
      <c r="D143" s="100" t="s">
        <v>567</v>
      </c>
      <c r="E143" s="100" t="s">
        <v>599</v>
      </c>
      <c r="F143" s="98" t="s">
        <v>303</v>
      </c>
      <c r="G143" s="98"/>
      <c r="H143" s="98" t="s">
        <v>304</v>
      </c>
      <c r="I143" s="98" t="s">
        <v>305</v>
      </c>
      <c r="J143" s="98" t="s">
        <v>306</v>
      </c>
      <c r="K143" s="100" t="s">
        <v>1175</v>
      </c>
      <c r="L143" s="100" t="s">
        <v>754</v>
      </c>
      <c r="M143" s="100" t="s">
        <v>754</v>
      </c>
      <c r="N143" s="100" t="s">
        <v>305</v>
      </c>
      <c r="O143" s="100" t="s">
        <v>306</v>
      </c>
      <c r="P143" s="100" t="s">
        <v>17</v>
      </c>
      <c r="Q143" s="100" t="s">
        <v>1341</v>
      </c>
      <c r="R143" s="102" t="s">
        <v>1294</v>
      </c>
      <c r="T143" s="105">
        <v>492</v>
      </c>
      <c r="U143" s="105">
        <v>1797</v>
      </c>
      <c r="V143" s="105">
        <v>1358</v>
      </c>
      <c r="W143" s="105">
        <v>3197</v>
      </c>
      <c r="X143" s="105">
        <v>0</v>
      </c>
      <c r="Y143" s="106">
        <f t="shared" si="16"/>
        <v>6844</v>
      </c>
      <c r="Z143" s="108">
        <f>T143*'BPU LOT 2 - 2023 ARENH'!F$24</f>
        <v>78.090239999999994</v>
      </c>
      <c r="AA143" s="108">
        <f>U143*'BPU LOT 2 - 2023 ARENH'!F$25</f>
        <v>422.63643000000002</v>
      </c>
      <c r="AB143" s="108">
        <f>V143*'BPU LOT 2 - 2023 ARENH'!F$26</f>
        <v>330.30633999999998</v>
      </c>
      <c r="AC143" s="108">
        <f>W143*'BPU LOT 2 - 2023 ARENH'!F$27</f>
        <v>1802.3726899999999</v>
      </c>
      <c r="AD143" s="108">
        <f>X143*'BPU LOT 2 - 2023 ARENH'!F$28</f>
        <v>0</v>
      </c>
      <c r="AE143" s="121">
        <f>'BPU LOT 2 - 2023 ARENH'!J$24</f>
        <v>0</v>
      </c>
      <c r="AF143" s="108">
        <f t="shared" si="19"/>
        <v>2633.4056999999998</v>
      </c>
      <c r="AG143" s="95">
        <f>'BPU LOT 2 - 2023 ARENH'!G$24</f>
        <v>69.55</v>
      </c>
      <c r="AH143" s="95">
        <f t="shared" si="17"/>
        <v>23.899899999999999</v>
      </c>
      <c r="AI143" s="95">
        <f t="shared" si="18"/>
        <v>0.98</v>
      </c>
      <c r="AJ143" s="108">
        <f>'BPU LOT 2 - 2023 ARENH'!H$24</f>
        <v>-0.24199999999999999</v>
      </c>
      <c r="AK143" s="108">
        <f>'BPU LOT 2 - 2023 ARENH'!H$25</f>
        <v>2.9000000000000001E-2</v>
      </c>
      <c r="AL143" s="108">
        <f>'BPU LOT 2 - 2023 ARENH'!H$26</f>
        <v>-0.14099999999999999</v>
      </c>
      <c r="AM143" s="108">
        <f>'BPU LOT 2 - 2023 ARENH'!H$27</f>
        <v>0.60899999999999999</v>
      </c>
      <c r="AN143" s="108">
        <f>'BPU LOT 2 - 2023 ARENH'!H$28</f>
        <v>0</v>
      </c>
      <c r="AO143" s="108">
        <f t="shared" si="20"/>
        <v>24.462546302704034</v>
      </c>
      <c r="AP143" s="108">
        <f>'BPU LOT 2 - 2023 ARENH'!K$24</f>
        <v>4.7400000000000003E-3</v>
      </c>
      <c r="AQ143" s="108">
        <f t="shared" si="21"/>
        <v>32.440560000000005</v>
      </c>
      <c r="AR143" s="110">
        <v>4.8710000000000004</v>
      </c>
      <c r="AS143" s="110">
        <v>245.79144000000002</v>
      </c>
      <c r="AT143" s="110">
        <v>64.589460000000003</v>
      </c>
      <c r="AU143" s="110">
        <v>0</v>
      </c>
      <c r="AV143" s="108">
        <f t="shared" si="22"/>
        <v>2690.3088063027039</v>
      </c>
      <c r="AW143" s="108">
        <f t="shared" si="23"/>
        <v>3005.5607063027041</v>
      </c>
    </row>
    <row r="144" spans="1:49" x14ac:dyDescent="0.35">
      <c r="A144" s="98" t="s">
        <v>132</v>
      </c>
      <c r="B144" s="100"/>
      <c r="C144" s="100"/>
      <c r="D144" s="100" t="s">
        <v>430</v>
      </c>
      <c r="E144" s="100" t="s">
        <v>599</v>
      </c>
      <c r="F144" s="98" t="s">
        <v>307</v>
      </c>
      <c r="G144" s="98"/>
      <c r="H144" s="98" t="s">
        <v>308</v>
      </c>
      <c r="I144" s="98" t="s">
        <v>309</v>
      </c>
      <c r="J144" s="98" t="s">
        <v>310</v>
      </c>
      <c r="K144" s="100" t="s">
        <v>1176</v>
      </c>
      <c r="L144" s="100" t="s">
        <v>967</v>
      </c>
      <c r="M144" s="100" t="s">
        <v>755</v>
      </c>
      <c r="N144" s="100" t="s">
        <v>309</v>
      </c>
      <c r="O144" s="100" t="s">
        <v>310</v>
      </c>
      <c r="P144" s="100" t="s">
        <v>17</v>
      </c>
      <c r="Q144" s="100" t="s">
        <v>1340</v>
      </c>
      <c r="R144" s="102" t="s">
        <v>1290</v>
      </c>
      <c r="T144" s="105">
        <v>15708</v>
      </c>
      <c r="U144" s="105">
        <v>20724</v>
      </c>
      <c r="V144" s="105">
        <v>35633</v>
      </c>
      <c r="W144" s="105">
        <v>49022</v>
      </c>
      <c r="X144" s="105">
        <v>0</v>
      </c>
      <c r="Y144" s="106">
        <f t="shared" si="16"/>
        <v>121087</v>
      </c>
      <c r="Z144" s="108">
        <f>T144*'BPU LOT 2 - 2023 ARENH'!F$24</f>
        <v>2493.1737600000001</v>
      </c>
      <c r="AA144" s="108">
        <f>U144*'BPU LOT 2 - 2023 ARENH'!F$25</f>
        <v>4874.0775600000006</v>
      </c>
      <c r="AB144" s="108">
        <f>V144*'BPU LOT 2 - 2023 ARENH'!F$26</f>
        <v>8667.0145900000007</v>
      </c>
      <c r="AC144" s="108">
        <f>W144*'BPU LOT 2 - 2023 ARENH'!F$27</f>
        <v>27637.13294</v>
      </c>
      <c r="AD144" s="108">
        <f>X144*'BPU LOT 2 - 2023 ARENH'!F$28</f>
        <v>0</v>
      </c>
      <c r="AE144" s="121">
        <f>'BPU LOT 2 - 2023 ARENH'!J$24</f>
        <v>0</v>
      </c>
      <c r="AF144" s="108">
        <f t="shared" si="19"/>
        <v>43671.398849999998</v>
      </c>
      <c r="AG144" s="95">
        <f>'BPU LOT 2 - 2023 ARENH'!G$24</f>
        <v>69.55</v>
      </c>
      <c r="AH144" s="95">
        <f t="shared" si="17"/>
        <v>23.899899999999999</v>
      </c>
      <c r="AI144" s="95">
        <f t="shared" si="18"/>
        <v>0.98</v>
      </c>
      <c r="AJ144" s="108">
        <f>'BPU LOT 2 - 2023 ARENH'!H$24</f>
        <v>-0.24199999999999999</v>
      </c>
      <c r="AK144" s="108">
        <f>'BPU LOT 2 - 2023 ARENH'!H$25</f>
        <v>2.9000000000000001E-2</v>
      </c>
      <c r="AL144" s="108">
        <f>'BPU LOT 2 - 2023 ARENH'!H$26</f>
        <v>-0.14099999999999999</v>
      </c>
      <c r="AM144" s="108">
        <f>'BPU LOT 2 - 2023 ARENH'!H$27</f>
        <v>0.60899999999999999</v>
      </c>
      <c r="AN144" s="108">
        <f>'BPU LOT 2 - 2023 ARENH'!H$28</f>
        <v>0</v>
      </c>
      <c r="AO144" s="108">
        <f t="shared" si="20"/>
        <v>354.77073223028293</v>
      </c>
      <c r="AP144" s="108">
        <f>'BPU LOT 2 - 2023 ARENH'!K$24</f>
        <v>4.7400000000000003E-3</v>
      </c>
      <c r="AQ144" s="108">
        <f t="shared" si="21"/>
        <v>573.95238000000006</v>
      </c>
      <c r="AR144" s="110">
        <v>149.3845</v>
      </c>
      <c r="AS144" s="110">
        <v>441.97721999999993</v>
      </c>
      <c r="AT144" s="110">
        <v>1980.8384699999999</v>
      </c>
      <c r="AU144" s="110">
        <v>0</v>
      </c>
      <c r="AV144" s="108">
        <f t="shared" si="22"/>
        <v>44600.121962230281</v>
      </c>
      <c r="AW144" s="108">
        <f t="shared" si="23"/>
        <v>47172.322152230285</v>
      </c>
    </row>
    <row r="145" spans="1:49" x14ac:dyDescent="0.35">
      <c r="A145" s="98" t="s">
        <v>112</v>
      </c>
      <c r="B145" s="100"/>
      <c r="C145" s="100"/>
      <c r="D145" s="100" t="s">
        <v>423</v>
      </c>
      <c r="E145" s="100" t="s">
        <v>599</v>
      </c>
      <c r="F145" s="98" t="s">
        <v>245</v>
      </c>
      <c r="G145" s="98"/>
      <c r="H145" s="98" t="s">
        <v>246</v>
      </c>
      <c r="I145" s="98" t="s">
        <v>237</v>
      </c>
      <c r="J145" s="98" t="s">
        <v>247</v>
      </c>
      <c r="K145" s="100" t="s">
        <v>1177</v>
      </c>
      <c r="L145" s="100" t="s">
        <v>968</v>
      </c>
      <c r="M145" s="100" t="s">
        <v>636</v>
      </c>
      <c r="N145" s="100" t="s">
        <v>266</v>
      </c>
      <c r="O145" s="100" t="s">
        <v>264</v>
      </c>
      <c r="P145" s="100" t="s">
        <v>17</v>
      </c>
      <c r="Q145" s="100" t="s">
        <v>1341</v>
      </c>
      <c r="R145" s="102" t="s">
        <v>1294</v>
      </c>
      <c r="T145" s="105">
        <v>0</v>
      </c>
      <c r="U145" s="105">
        <v>0</v>
      </c>
      <c r="V145" s="105">
        <v>0</v>
      </c>
      <c r="W145" s="105">
        <v>0</v>
      </c>
      <c r="X145" s="105">
        <v>0</v>
      </c>
      <c r="Y145" s="106">
        <f t="shared" si="16"/>
        <v>0</v>
      </c>
      <c r="Z145" s="108">
        <f>T145*'BPU LOT 2 - 2023 ARENH'!F$24</f>
        <v>0</v>
      </c>
      <c r="AA145" s="108">
        <f>U145*'BPU LOT 2 - 2023 ARENH'!F$25</f>
        <v>0</v>
      </c>
      <c r="AB145" s="108">
        <f>V145*'BPU LOT 2 - 2023 ARENH'!F$26</f>
        <v>0</v>
      </c>
      <c r="AC145" s="108">
        <f>W145*'BPU LOT 2 - 2023 ARENH'!F$27</f>
        <v>0</v>
      </c>
      <c r="AD145" s="108">
        <f>X145*'BPU LOT 2 - 2023 ARENH'!F$28</f>
        <v>0</v>
      </c>
      <c r="AE145" s="121">
        <f>'BPU LOT 2 - 2023 ARENH'!J$24</f>
        <v>0</v>
      </c>
      <c r="AF145" s="108">
        <f t="shared" si="19"/>
        <v>0</v>
      </c>
      <c r="AG145" s="95">
        <f>'BPU LOT 2 - 2023 ARENH'!G$24</f>
        <v>69.55</v>
      </c>
      <c r="AH145" s="95">
        <f t="shared" si="17"/>
        <v>23.899899999999999</v>
      </c>
      <c r="AI145" s="95">
        <f t="shared" si="18"/>
        <v>0.98</v>
      </c>
      <c r="AJ145" s="108">
        <f>'BPU LOT 2 - 2023 ARENH'!H$24</f>
        <v>-0.24199999999999999</v>
      </c>
      <c r="AK145" s="108">
        <f>'BPU LOT 2 - 2023 ARENH'!H$25</f>
        <v>2.9000000000000001E-2</v>
      </c>
      <c r="AL145" s="108">
        <f>'BPU LOT 2 - 2023 ARENH'!H$26</f>
        <v>-0.14099999999999999</v>
      </c>
      <c r="AM145" s="108">
        <f>'BPU LOT 2 - 2023 ARENH'!H$27</f>
        <v>0.60899999999999999</v>
      </c>
      <c r="AN145" s="108">
        <f>'BPU LOT 2 - 2023 ARENH'!H$28</f>
        <v>0</v>
      </c>
      <c r="AO145" s="108">
        <f t="shared" si="20"/>
        <v>0</v>
      </c>
      <c r="AP145" s="108">
        <f>'BPU LOT 2 - 2023 ARENH'!K$24</f>
        <v>4.7400000000000003E-3</v>
      </c>
      <c r="AQ145" s="108">
        <f t="shared" si="21"/>
        <v>0</v>
      </c>
      <c r="AR145" s="110">
        <v>40.612499999999997</v>
      </c>
      <c r="AS145" s="110">
        <v>245.79144000000002</v>
      </c>
      <c r="AT145" s="110">
        <v>538.52175</v>
      </c>
      <c r="AU145" s="110">
        <v>0</v>
      </c>
      <c r="AV145" s="108">
        <f t="shared" si="22"/>
        <v>0</v>
      </c>
      <c r="AW145" s="108">
        <f t="shared" si="23"/>
        <v>824.92569000000003</v>
      </c>
    </row>
    <row r="146" spans="1:49" x14ac:dyDescent="0.35">
      <c r="A146" s="98" t="s">
        <v>133</v>
      </c>
      <c r="B146" s="100"/>
      <c r="C146" s="100"/>
      <c r="D146" s="100" t="s">
        <v>515</v>
      </c>
      <c r="E146" s="100" t="s">
        <v>599</v>
      </c>
      <c r="F146" s="98" t="s">
        <v>311</v>
      </c>
      <c r="G146" s="98"/>
      <c r="H146" s="98" t="s">
        <v>290</v>
      </c>
      <c r="I146" s="98" t="s">
        <v>312</v>
      </c>
      <c r="J146" s="98" t="s">
        <v>311</v>
      </c>
      <c r="K146" s="100" t="s">
        <v>1178</v>
      </c>
      <c r="L146" s="100" t="s">
        <v>969</v>
      </c>
      <c r="M146" s="100" t="s">
        <v>615</v>
      </c>
      <c r="N146" s="100" t="s">
        <v>312</v>
      </c>
      <c r="O146" s="100" t="s">
        <v>311</v>
      </c>
      <c r="P146" s="100" t="s">
        <v>17</v>
      </c>
      <c r="Q146" s="100" t="s">
        <v>1341</v>
      </c>
      <c r="R146" s="102" t="s">
        <v>1290</v>
      </c>
      <c r="T146" s="105">
        <v>770</v>
      </c>
      <c r="U146" s="105">
        <v>1064</v>
      </c>
      <c r="V146" s="105">
        <v>4578</v>
      </c>
      <c r="W146" s="105">
        <v>15495</v>
      </c>
      <c r="X146" s="105">
        <v>0</v>
      </c>
      <c r="Y146" s="106">
        <f t="shared" si="16"/>
        <v>21907</v>
      </c>
      <c r="Z146" s="108">
        <f>T146*'BPU LOT 2 - 2023 ARENH'!F$24</f>
        <v>122.2144</v>
      </c>
      <c r="AA146" s="108">
        <f>U146*'BPU LOT 2 - 2023 ARENH'!F$25</f>
        <v>250.24216000000001</v>
      </c>
      <c r="AB146" s="108">
        <f>V146*'BPU LOT 2 - 2023 ARENH'!F$26</f>
        <v>1113.50694</v>
      </c>
      <c r="AC146" s="108">
        <f>W146*'BPU LOT 2 - 2023 ARENH'!F$27</f>
        <v>8735.6161499999998</v>
      </c>
      <c r="AD146" s="108">
        <f>X146*'BPU LOT 2 - 2023 ARENH'!F$28</f>
        <v>0</v>
      </c>
      <c r="AE146" s="121">
        <f>'BPU LOT 2 - 2023 ARENH'!J$24</f>
        <v>0</v>
      </c>
      <c r="AF146" s="108">
        <f t="shared" si="19"/>
        <v>10221.57965</v>
      </c>
      <c r="AG146" s="95">
        <f>'BPU LOT 2 - 2023 ARENH'!G$24</f>
        <v>69.55</v>
      </c>
      <c r="AH146" s="95">
        <f t="shared" si="17"/>
        <v>23.899899999999999</v>
      </c>
      <c r="AI146" s="95">
        <f t="shared" si="18"/>
        <v>0.98</v>
      </c>
      <c r="AJ146" s="108">
        <f>'BPU LOT 2 - 2023 ARENH'!H$24</f>
        <v>-0.24199999999999999</v>
      </c>
      <c r="AK146" s="108">
        <f>'BPU LOT 2 - 2023 ARENH'!H$25</f>
        <v>2.9000000000000001E-2</v>
      </c>
      <c r="AL146" s="108">
        <f>'BPU LOT 2 - 2023 ARENH'!H$26</f>
        <v>-0.14099999999999999</v>
      </c>
      <c r="AM146" s="108">
        <f>'BPU LOT 2 - 2023 ARENH'!H$27</f>
        <v>0.60899999999999999</v>
      </c>
      <c r="AN146" s="108">
        <f>'BPU LOT 2 - 2023 ARENH'!H$28</f>
        <v>0</v>
      </c>
      <c r="AO146" s="108">
        <f t="shared" si="20"/>
        <v>120.40419622113663</v>
      </c>
      <c r="AP146" s="108">
        <f>'BPU LOT 2 - 2023 ARENH'!K$24</f>
        <v>4.7400000000000003E-3</v>
      </c>
      <c r="AQ146" s="108">
        <f t="shared" si="21"/>
        <v>103.83918000000001</v>
      </c>
      <c r="AR146" s="110">
        <v>18.4255</v>
      </c>
      <c r="AS146" s="110">
        <v>296.397108</v>
      </c>
      <c r="AT146" s="110">
        <v>229.95024000000001</v>
      </c>
      <c r="AU146" s="110">
        <v>0</v>
      </c>
      <c r="AV146" s="108">
        <f t="shared" si="22"/>
        <v>10445.823026221136</v>
      </c>
      <c r="AW146" s="108">
        <f t="shared" si="23"/>
        <v>10990.595874221135</v>
      </c>
    </row>
    <row r="147" spans="1:49" x14ac:dyDescent="0.35">
      <c r="A147" s="98" t="s">
        <v>116</v>
      </c>
      <c r="B147" s="100" t="s">
        <v>457</v>
      </c>
      <c r="C147" s="100"/>
      <c r="D147" s="100" t="s">
        <v>539</v>
      </c>
      <c r="E147" s="100" t="s">
        <v>599</v>
      </c>
      <c r="F147" s="98" t="s">
        <v>257</v>
      </c>
      <c r="G147" s="98"/>
      <c r="H147" s="98" t="s">
        <v>258</v>
      </c>
      <c r="I147" s="98" t="s">
        <v>259</v>
      </c>
      <c r="J147" s="98" t="s">
        <v>260</v>
      </c>
      <c r="K147" s="100" t="s">
        <v>1179</v>
      </c>
      <c r="L147" s="100" t="s">
        <v>970</v>
      </c>
      <c r="M147" s="100" t="s">
        <v>756</v>
      </c>
      <c r="N147" s="100" t="s">
        <v>259</v>
      </c>
      <c r="O147" s="100" t="s">
        <v>260</v>
      </c>
      <c r="P147" s="100" t="s">
        <v>17</v>
      </c>
      <c r="Q147" s="100" t="s">
        <v>1340</v>
      </c>
      <c r="R147" s="102" t="s">
        <v>1294</v>
      </c>
      <c r="T147" s="105">
        <v>1937</v>
      </c>
      <c r="U147" s="105">
        <v>10099</v>
      </c>
      <c r="V147" s="105">
        <v>6701</v>
      </c>
      <c r="W147" s="105">
        <v>29404</v>
      </c>
      <c r="X147" s="105">
        <v>0</v>
      </c>
      <c r="Y147" s="106">
        <f t="shared" si="16"/>
        <v>48141</v>
      </c>
      <c r="Z147" s="108">
        <f>T147*'BPU LOT 2 - 2023 ARENH'!F$24</f>
        <v>307.44063999999997</v>
      </c>
      <c r="AA147" s="108">
        <f>U147*'BPU LOT 2 - 2023 ARENH'!F$25</f>
        <v>2375.18381</v>
      </c>
      <c r="AB147" s="108">
        <f>V147*'BPU LOT 2 - 2023 ARENH'!F$26</f>
        <v>1629.8842300000001</v>
      </c>
      <c r="AC147" s="108">
        <f>W147*'BPU LOT 2 - 2023 ARENH'!F$27</f>
        <v>16577.093079999999</v>
      </c>
      <c r="AD147" s="108">
        <f>X147*'BPU LOT 2 - 2023 ARENH'!F$28</f>
        <v>0</v>
      </c>
      <c r="AE147" s="121">
        <f>'BPU LOT 2 - 2023 ARENH'!J$24</f>
        <v>0</v>
      </c>
      <c r="AF147" s="108">
        <f t="shared" si="19"/>
        <v>20889.601759999998</v>
      </c>
      <c r="AG147" s="95">
        <f>'BPU LOT 2 - 2023 ARENH'!G$24</f>
        <v>69.55</v>
      </c>
      <c r="AH147" s="95">
        <f t="shared" si="17"/>
        <v>23.899899999999999</v>
      </c>
      <c r="AI147" s="95">
        <f t="shared" si="18"/>
        <v>0.98</v>
      </c>
      <c r="AJ147" s="108">
        <f>'BPU LOT 2 - 2023 ARENH'!H$24</f>
        <v>-0.24199999999999999</v>
      </c>
      <c r="AK147" s="108">
        <f>'BPU LOT 2 - 2023 ARENH'!H$25</f>
        <v>2.9000000000000001E-2</v>
      </c>
      <c r="AL147" s="108">
        <f>'BPU LOT 2 - 2023 ARENH'!H$26</f>
        <v>-0.14099999999999999</v>
      </c>
      <c r="AM147" s="108">
        <f>'BPU LOT 2 - 2023 ARENH'!H$27</f>
        <v>0.60899999999999999</v>
      </c>
      <c r="AN147" s="108">
        <f>'BPU LOT 2 - 2023 ARENH'!H$28</f>
        <v>0</v>
      </c>
      <c r="AO147" s="108">
        <f t="shared" si="20"/>
        <v>230.94266374882869</v>
      </c>
      <c r="AP147" s="108">
        <f>'BPU LOT 2 - 2023 ARENH'!K$24</f>
        <v>4.7400000000000003E-3</v>
      </c>
      <c r="AQ147" s="108">
        <f t="shared" si="21"/>
        <v>228.18834000000001</v>
      </c>
      <c r="AR147" s="110">
        <v>48.106999999999999</v>
      </c>
      <c r="AS147" s="110">
        <v>354.97652399999998</v>
      </c>
      <c r="AT147" s="110">
        <v>637.89882</v>
      </c>
      <c r="AU147" s="110">
        <v>0</v>
      </c>
      <c r="AV147" s="108">
        <f t="shared" si="22"/>
        <v>21348.732763748827</v>
      </c>
      <c r="AW147" s="108">
        <f t="shared" si="23"/>
        <v>22389.715107748827</v>
      </c>
    </row>
    <row r="148" spans="1:49" x14ac:dyDescent="0.35">
      <c r="A148" s="98" t="s">
        <v>102</v>
      </c>
      <c r="B148" s="100" t="s">
        <v>446</v>
      </c>
      <c r="C148" s="100"/>
      <c r="D148" s="100" t="s">
        <v>511</v>
      </c>
      <c r="E148" s="100" t="s">
        <v>599</v>
      </c>
      <c r="F148" s="98" t="s">
        <v>211</v>
      </c>
      <c r="G148" s="98"/>
      <c r="H148" s="98" t="s">
        <v>212</v>
      </c>
      <c r="I148" s="98" t="s">
        <v>213</v>
      </c>
      <c r="J148" s="98" t="s">
        <v>211</v>
      </c>
      <c r="K148" s="100" t="s">
        <v>1180</v>
      </c>
      <c r="L148" s="100" t="s">
        <v>851</v>
      </c>
      <c r="M148" s="100" t="s">
        <v>757</v>
      </c>
      <c r="N148" s="100" t="s">
        <v>213</v>
      </c>
      <c r="O148" s="100" t="s">
        <v>211</v>
      </c>
      <c r="P148" s="100" t="s">
        <v>17</v>
      </c>
      <c r="Q148" s="100" t="s">
        <v>1341</v>
      </c>
      <c r="R148" s="102" t="s">
        <v>1293</v>
      </c>
      <c r="T148" s="105">
        <v>356</v>
      </c>
      <c r="U148" s="105">
        <v>446</v>
      </c>
      <c r="V148" s="105">
        <v>539</v>
      </c>
      <c r="W148" s="105">
        <v>738</v>
      </c>
      <c r="X148" s="105">
        <v>0</v>
      </c>
      <c r="Y148" s="106">
        <f t="shared" si="16"/>
        <v>2079</v>
      </c>
      <c r="Z148" s="108">
        <f>T148*'BPU LOT 2 - 2023 ARENH'!F$24</f>
        <v>56.50432</v>
      </c>
      <c r="AA148" s="108">
        <f>U148*'BPU LOT 2 - 2023 ARENH'!F$25</f>
        <v>104.89474</v>
      </c>
      <c r="AB148" s="108">
        <f>V148*'BPU LOT 2 - 2023 ARENH'!F$26</f>
        <v>131.10096999999999</v>
      </c>
      <c r="AC148" s="108">
        <f>W148*'BPU LOT 2 - 2023 ARENH'!F$27</f>
        <v>416.06225999999998</v>
      </c>
      <c r="AD148" s="108">
        <f>X148*'BPU LOT 2 - 2023 ARENH'!F$28</f>
        <v>0</v>
      </c>
      <c r="AE148" s="121">
        <f>'BPU LOT 2 - 2023 ARENH'!J$24</f>
        <v>0</v>
      </c>
      <c r="AF148" s="108">
        <f t="shared" si="19"/>
        <v>708.56228999999996</v>
      </c>
      <c r="AG148" s="95">
        <f>'BPU LOT 2 - 2023 ARENH'!G$24</f>
        <v>69.55</v>
      </c>
      <c r="AH148" s="95">
        <f t="shared" si="17"/>
        <v>23.899899999999999</v>
      </c>
      <c r="AI148" s="95">
        <f t="shared" si="18"/>
        <v>0.98</v>
      </c>
      <c r="AJ148" s="108">
        <f>'BPU LOT 2 - 2023 ARENH'!H$24</f>
        <v>-0.24199999999999999</v>
      </c>
      <c r="AK148" s="108">
        <f>'BPU LOT 2 - 2023 ARENH'!H$25</f>
        <v>2.9000000000000001E-2</v>
      </c>
      <c r="AL148" s="108">
        <f>'BPU LOT 2 - 2023 ARENH'!H$26</f>
        <v>-0.14099999999999999</v>
      </c>
      <c r="AM148" s="108">
        <f>'BPU LOT 2 - 2023 ARENH'!H$27</f>
        <v>0.60899999999999999</v>
      </c>
      <c r="AN148" s="108">
        <f>'BPU LOT 2 - 2023 ARENH'!H$28</f>
        <v>0</v>
      </c>
      <c r="AO148" s="108">
        <f t="shared" si="20"/>
        <v>5.2527030520719835</v>
      </c>
      <c r="AP148" s="108">
        <f>'BPU LOT 2 - 2023 ARENH'!K$24</f>
        <v>4.7400000000000003E-3</v>
      </c>
      <c r="AQ148" s="108">
        <f t="shared" si="21"/>
        <v>9.8544600000000013</v>
      </c>
      <c r="AR148" s="110">
        <v>43.905000000000001</v>
      </c>
      <c r="AS148" s="110">
        <v>228.92288400000001</v>
      </c>
      <c r="AT148" s="110">
        <v>582.18029999999999</v>
      </c>
      <c r="AU148" s="110">
        <v>0</v>
      </c>
      <c r="AV148" s="108">
        <f t="shared" si="22"/>
        <v>723.66945305207196</v>
      </c>
      <c r="AW148" s="108">
        <f t="shared" si="23"/>
        <v>1578.677637052072</v>
      </c>
    </row>
    <row r="149" spans="1:49" x14ac:dyDescent="0.35">
      <c r="A149" s="98" t="s">
        <v>133</v>
      </c>
      <c r="B149" s="100"/>
      <c r="C149" s="100"/>
      <c r="D149" s="100" t="s">
        <v>515</v>
      </c>
      <c r="E149" s="100" t="s">
        <v>599</v>
      </c>
      <c r="F149" s="98" t="s">
        <v>311</v>
      </c>
      <c r="G149" s="98"/>
      <c r="H149" s="98" t="s">
        <v>290</v>
      </c>
      <c r="I149" s="98" t="s">
        <v>312</v>
      </c>
      <c r="J149" s="98" t="s">
        <v>311</v>
      </c>
      <c r="K149" s="100" t="s">
        <v>1181</v>
      </c>
      <c r="L149" s="100" t="s">
        <v>971</v>
      </c>
      <c r="M149" s="100" t="s">
        <v>758</v>
      </c>
      <c r="N149" s="100" t="s">
        <v>312</v>
      </c>
      <c r="O149" s="100" t="s">
        <v>311</v>
      </c>
      <c r="P149" s="100" t="s">
        <v>17</v>
      </c>
      <c r="Q149" s="100" t="s">
        <v>1341</v>
      </c>
      <c r="R149" s="102" t="s">
        <v>1289</v>
      </c>
      <c r="T149" s="105">
        <v>1146</v>
      </c>
      <c r="U149" s="105">
        <v>1437</v>
      </c>
      <c r="V149" s="105">
        <v>3577</v>
      </c>
      <c r="W149" s="105">
        <v>4097</v>
      </c>
      <c r="X149" s="105">
        <v>0</v>
      </c>
      <c r="Y149" s="106">
        <f t="shared" si="16"/>
        <v>10257</v>
      </c>
      <c r="Z149" s="108">
        <f>T149*'BPU LOT 2 - 2023 ARENH'!F$24</f>
        <v>181.89312000000001</v>
      </c>
      <c r="AA149" s="108">
        <f>U149*'BPU LOT 2 - 2023 ARENH'!F$25</f>
        <v>337.96803</v>
      </c>
      <c r="AB149" s="108">
        <f>V149*'BPU LOT 2 - 2023 ARENH'!F$26</f>
        <v>870.03371000000004</v>
      </c>
      <c r="AC149" s="108">
        <f>W149*'BPU LOT 2 - 2023 ARENH'!F$27</f>
        <v>2309.7656900000002</v>
      </c>
      <c r="AD149" s="108">
        <f>X149*'BPU LOT 2 - 2023 ARENH'!F$28</f>
        <v>0</v>
      </c>
      <c r="AE149" s="121">
        <f>'BPU LOT 2 - 2023 ARENH'!J$24</f>
        <v>0</v>
      </c>
      <c r="AF149" s="108">
        <f t="shared" si="19"/>
        <v>3699.6605500000001</v>
      </c>
      <c r="AG149" s="95">
        <f>'BPU LOT 2 - 2023 ARENH'!G$24</f>
        <v>69.55</v>
      </c>
      <c r="AH149" s="95">
        <f t="shared" si="17"/>
        <v>23.899899999999999</v>
      </c>
      <c r="AI149" s="95">
        <f t="shared" si="18"/>
        <v>0.98</v>
      </c>
      <c r="AJ149" s="108">
        <f>'BPU LOT 2 - 2023 ARENH'!H$24</f>
        <v>-0.24199999999999999</v>
      </c>
      <c r="AK149" s="108">
        <f>'BPU LOT 2 - 2023 ARENH'!H$25</f>
        <v>2.9000000000000001E-2</v>
      </c>
      <c r="AL149" s="108">
        <f>'BPU LOT 2 - 2023 ARENH'!H$26</f>
        <v>-0.14099999999999999</v>
      </c>
      <c r="AM149" s="108">
        <f>'BPU LOT 2 - 2023 ARENH'!H$27</f>
        <v>0.60899999999999999</v>
      </c>
      <c r="AN149" s="108">
        <f>'BPU LOT 2 - 2023 ARENH'!H$28</f>
        <v>0</v>
      </c>
      <c r="AO149" s="108">
        <f t="shared" si="20"/>
        <v>29.271650609102448</v>
      </c>
      <c r="AP149" s="108">
        <f>'BPU LOT 2 - 2023 ARENH'!K$24</f>
        <v>4.7400000000000003E-3</v>
      </c>
      <c r="AQ149" s="108">
        <f t="shared" si="21"/>
        <v>48.618180000000002</v>
      </c>
      <c r="AR149" s="110">
        <v>11.149499999999998</v>
      </c>
      <c r="AS149" s="110">
        <v>212.054328</v>
      </c>
      <c r="AT149" s="110">
        <v>139.14576</v>
      </c>
      <c r="AU149" s="110">
        <v>0</v>
      </c>
      <c r="AV149" s="108">
        <f t="shared" si="22"/>
        <v>3777.5503806091024</v>
      </c>
      <c r="AW149" s="108">
        <f t="shared" si="23"/>
        <v>4139.8999686091029</v>
      </c>
    </row>
    <row r="150" spans="1:49" x14ac:dyDescent="0.35">
      <c r="A150" s="98" t="s">
        <v>133</v>
      </c>
      <c r="B150" s="100"/>
      <c r="C150" s="100"/>
      <c r="D150" s="100" t="s">
        <v>515</v>
      </c>
      <c r="E150" s="100" t="s">
        <v>599</v>
      </c>
      <c r="F150" s="98" t="s">
        <v>311</v>
      </c>
      <c r="G150" s="98"/>
      <c r="H150" s="98" t="s">
        <v>290</v>
      </c>
      <c r="I150" s="98" t="s">
        <v>312</v>
      </c>
      <c r="J150" s="98" t="s">
        <v>311</v>
      </c>
      <c r="K150" s="100" t="s">
        <v>1182</v>
      </c>
      <c r="L150" s="100" t="s">
        <v>972</v>
      </c>
      <c r="M150" s="100" t="s">
        <v>759</v>
      </c>
      <c r="N150" s="100" t="s">
        <v>312</v>
      </c>
      <c r="O150" s="100" t="s">
        <v>311</v>
      </c>
      <c r="P150" s="100" t="s">
        <v>17</v>
      </c>
      <c r="Q150" s="100" t="s">
        <v>1341</v>
      </c>
      <c r="R150" s="102" t="s">
        <v>1289</v>
      </c>
      <c r="T150" s="105">
        <v>325</v>
      </c>
      <c r="U150" s="105">
        <v>587</v>
      </c>
      <c r="V150" s="105">
        <v>1165</v>
      </c>
      <c r="W150" s="105">
        <v>3166</v>
      </c>
      <c r="X150" s="105">
        <v>0</v>
      </c>
      <c r="Y150" s="106">
        <f t="shared" si="16"/>
        <v>5243</v>
      </c>
      <c r="Z150" s="108">
        <f>T150*'BPU LOT 2 - 2023 ARENH'!F$24</f>
        <v>51.584000000000003</v>
      </c>
      <c r="AA150" s="108">
        <f>U150*'BPU LOT 2 - 2023 ARENH'!F$25</f>
        <v>138.05653000000001</v>
      </c>
      <c r="AB150" s="108">
        <f>V150*'BPU LOT 2 - 2023 ARENH'!F$26</f>
        <v>283.36295000000001</v>
      </c>
      <c r="AC150" s="108">
        <f>W150*'BPU LOT 2 - 2023 ARENH'!F$27</f>
        <v>1784.89582</v>
      </c>
      <c r="AD150" s="108">
        <f>X150*'BPU LOT 2 - 2023 ARENH'!F$28</f>
        <v>0</v>
      </c>
      <c r="AE150" s="121">
        <f>'BPU LOT 2 - 2023 ARENH'!J$24</f>
        <v>0</v>
      </c>
      <c r="AF150" s="108">
        <f t="shared" si="19"/>
        <v>2257.8993</v>
      </c>
      <c r="AG150" s="95">
        <f>'BPU LOT 2 - 2023 ARENH'!G$24</f>
        <v>69.55</v>
      </c>
      <c r="AH150" s="95">
        <f t="shared" si="17"/>
        <v>23.899899999999999</v>
      </c>
      <c r="AI150" s="95">
        <f t="shared" si="18"/>
        <v>0.98</v>
      </c>
      <c r="AJ150" s="108">
        <f>'BPU LOT 2 - 2023 ARENH'!H$24</f>
        <v>-0.24199999999999999</v>
      </c>
      <c r="AK150" s="108">
        <f>'BPU LOT 2 - 2023 ARENH'!H$25</f>
        <v>2.9000000000000001E-2</v>
      </c>
      <c r="AL150" s="108">
        <f>'BPU LOT 2 - 2023 ARENH'!H$26</f>
        <v>-0.14099999999999999</v>
      </c>
      <c r="AM150" s="108">
        <f>'BPU LOT 2 - 2023 ARENH'!H$27</f>
        <v>0.60899999999999999</v>
      </c>
      <c r="AN150" s="108">
        <f>'BPU LOT 2 - 2023 ARENH'!H$28</f>
        <v>0</v>
      </c>
      <c r="AO150" s="108">
        <f t="shared" si="20"/>
        <v>24.325230650862</v>
      </c>
      <c r="AP150" s="108">
        <f>'BPU LOT 2 - 2023 ARENH'!K$24</f>
        <v>4.7400000000000003E-3</v>
      </c>
      <c r="AQ150" s="108">
        <f t="shared" si="21"/>
        <v>24.85182</v>
      </c>
      <c r="AR150" s="110">
        <v>8.4640000000000004</v>
      </c>
      <c r="AS150" s="110">
        <v>212.054328</v>
      </c>
      <c r="AT150" s="110">
        <v>105.63072000000001</v>
      </c>
      <c r="AU150" s="110">
        <v>0</v>
      </c>
      <c r="AV150" s="108">
        <f t="shared" si="22"/>
        <v>2307.076350650862</v>
      </c>
      <c r="AW150" s="108">
        <f t="shared" si="23"/>
        <v>2633.2253986508622</v>
      </c>
    </row>
    <row r="151" spans="1:49" x14ac:dyDescent="0.35">
      <c r="A151" s="98" t="s">
        <v>134</v>
      </c>
      <c r="B151" s="100"/>
      <c r="C151" s="100"/>
      <c r="D151" s="100" t="s">
        <v>534</v>
      </c>
      <c r="E151" s="100" t="s">
        <v>599</v>
      </c>
      <c r="F151" s="98" t="s">
        <v>294</v>
      </c>
      <c r="G151" s="98"/>
      <c r="H151" s="98" t="s">
        <v>290</v>
      </c>
      <c r="I151" s="98" t="s">
        <v>213</v>
      </c>
      <c r="J151" s="98" t="s">
        <v>294</v>
      </c>
      <c r="K151" s="100" t="s">
        <v>1183</v>
      </c>
      <c r="L151" s="100" t="s">
        <v>973</v>
      </c>
      <c r="M151" s="100" t="s">
        <v>760</v>
      </c>
      <c r="N151" s="100" t="s">
        <v>213</v>
      </c>
      <c r="O151" s="100" t="s">
        <v>294</v>
      </c>
      <c r="P151" s="100" t="s">
        <v>17</v>
      </c>
      <c r="Q151" s="100" t="s">
        <v>1341</v>
      </c>
      <c r="R151" s="102" t="s">
        <v>1289</v>
      </c>
      <c r="T151" s="105">
        <v>1225</v>
      </c>
      <c r="U151" s="105">
        <v>4288</v>
      </c>
      <c r="V151" s="105">
        <v>2324</v>
      </c>
      <c r="W151" s="105">
        <v>8414</v>
      </c>
      <c r="X151" s="105">
        <v>0</v>
      </c>
      <c r="Y151" s="106">
        <f t="shared" si="16"/>
        <v>16251</v>
      </c>
      <c r="Z151" s="108">
        <f>T151*'BPU LOT 2 - 2023 ARENH'!F$24</f>
        <v>194.43199999999999</v>
      </c>
      <c r="AA151" s="108">
        <f>U151*'BPU LOT 2 - 2023 ARENH'!F$25</f>
        <v>1008.49472</v>
      </c>
      <c r="AB151" s="108">
        <f>V151*'BPU LOT 2 - 2023 ARENH'!F$26</f>
        <v>565.26652000000001</v>
      </c>
      <c r="AC151" s="108">
        <f>W151*'BPU LOT 2 - 2023 ARENH'!F$27</f>
        <v>4743.5607799999998</v>
      </c>
      <c r="AD151" s="108">
        <f>X151*'BPU LOT 2 - 2023 ARENH'!F$28</f>
        <v>0</v>
      </c>
      <c r="AE151" s="121">
        <f>'BPU LOT 2 - 2023 ARENH'!J$24</f>
        <v>0</v>
      </c>
      <c r="AF151" s="108">
        <f t="shared" si="19"/>
        <v>6511.7540200000003</v>
      </c>
      <c r="AG151" s="95">
        <f>'BPU LOT 2 - 2023 ARENH'!G$24</f>
        <v>69.55</v>
      </c>
      <c r="AH151" s="95">
        <f t="shared" si="17"/>
        <v>23.899899999999999</v>
      </c>
      <c r="AI151" s="95">
        <f t="shared" si="18"/>
        <v>0.98</v>
      </c>
      <c r="AJ151" s="108">
        <f>'BPU LOT 2 - 2023 ARENH'!H$24</f>
        <v>-0.24199999999999999</v>
      </c>
      <c r="AK151" s="108">
        <f>'BPU LOT 2 - 2023 ARENH'!H$25</f>
        <v>2.9000000000000001E-2</v>
      </c>
      <c r="AL151" s="108">
        <f>'BPU LOT 2 - 2023 ARENH'!H$26</f>
        <v>-0.14099999999999999</v>
      </c>
      <c r="AM151" s="108">
        <f>'BPU LOT 2 - 2023 ARENH'!H$27</f>
        <v>0.60899999999999999</v>
      </c>
      <c r="AN151" s="108">
        <f>'BPU LOT 2 - 2023 ARENH'!H$28</f>
        <v>0</v>
      </c>
      <c r="AO151" s="108">
        <f t="shared" si="20"/>
        <v>65.378017367686382</v>
      </c>
      <c r="AP151" s="108">
        <f>'BPU LOT 2 - 2023 ARENH'!K$24</f>
        <v>4.7400000000000003E-3</v>
      </c>
      <c r="AQ151" s="108">
        <f t="shared" si="21"/>
        <v>77.029740000000004</v>
      </c>
      <c r="AR151" s="110">
        <v>12.9015</v>
      </c>
      <c r="AS151" s="110">
        <v>212.054328</v>
      </c>
      <c r="AT151" s="110">
        <v>171.07389000000001</v>
      </c>
      <c r="AU151" s="110">
        <v>0</v>
      </c>
      <c r="AV151" s="108">
        <f t="shared" si="22"/>
        <v>6654.1617773676862</v>
      </c>
      <c r="AW151" s="108">
        <f t="shared" si="23"/>
        <v>7050.191495367686</v>
      </c>
    </row>
    <row r="152" spans="1:49" x14ac:dyDescent="0.35">
      <c r="A152" s="98" t="s">
        <v>135</v>
      </c>
      <c r="B152" s="100" t="s">
        <v>458</v>
      </c>
      <c r="C152" s="100"/>
      <c r="D152" s="100" t="s">
        <v>568</v>
      </c>
      <c r="E152" s="100" t="s">
        <v>599</v>
      </c>
      <c r="F152" s="98" t="s">
        <v>313</v>
      </c>
      <c r="G152" s="98"/>
      <c r="H152" s="98" t="s">
        <v>314</v>
      </c>
      <c r="I152" s="98" t="s">
        <v>280</v>
      </c>
      <c r="J152" s="98" t="s">
        <v>315</v>
      </c>
      <c r="K152" s="100" t="s">
        <v>1184</v>
      </c>
      <c r="L152" s="100" t="s">
        <v>754</v>
      </c>
      <c r="M152" s="100" t="s">
        <v>232</v>
      </c>
      <c r="N152" s="100" t="s">
        <v>280</v>
      </c>
      <c r="O152" s="100" t="s">
        <v>315</v>
      </c>
      <c r="P152" s="100" t="s">
        <v>17</v>
      </c>
      <c r="Q152" s="100" t="s">
        <v>1341</v>
      </c>
      <c r="R152" s="102" t="s">
        <v>1311</v>
      </c>
      <c r="T152" s="105">
        <v>730</v>
      </c>
      <c r="U152" s="105">
        <v>1281</v>
      </c>
      <c r="V152" s="105">
        <v>1905</v>
      </c>
      <c r="W152" s="105">
        <v>3578</v>
      </c>
      <c r="X152" s="105">
        <v>0</v>
      </c>
      <c r="Y152" s="106">
        <f t="shared" si="16"/>
        <v>7494</v>
      </c>
      <c r="Z152" s="108">
        <f>T152*'BPU LOT 2 - 2023 ARENH'!F$24</f>
        <v>115.8656</v>
      </c>
      <c r="AA152" s="108">
        <f>U152*'BPU LOT 2 - 2023 ARENH'!F$25</f>
        <v>301.27839</v>
      </c>
      <c r="AB152" s="108">
        <f>V152*'BPU LOT 2 - 2023 ARENH'!F$26</f>
        <v>463.35315000000003</v>
      </c>
      <c r="AC152" s="108">
        <f>W152*'BPU LOT 2 - 2023 ARENH'!F$27</f>
        <v>2017.1690599999999</v>
      </c>
      <c r="AD152" s="108">
        <f>X152*'BPU LOT 2 - 2023 ARENH'!F$28</f>
        <v>0</v>
      </c>
      <c r="AE152" s="121">
        <f>'BPU LOT 2 - 2023 ARENH'!J$24</f>
        <v>0</v>
      </c>
      <c r="AF152" s="108">
        <f t="shared" si="19"/>
        <v>2897.6662000000001</v>
      </c>
      <c r="AG152" s="95">
        <f>'BPU LOT 2 - 2023 ARENH'!G$24</f>
        <v>69.55</v>
      </c>
      <c r="AH152" s="95">
        <f t="shared" si="17"/>
        <v>23.899899999999999</v>
      </c>
      <c r="AI152" s="95">
        <f t="shared" si="18"/>
        <v>0.98</v>
      </c>
      <c r="AJ152" s="108">
        <f>'BPU LOT 2 - 2023 ARENH'!H$24</f>
        <v>-0.24199999999999999</v>
      </c>
      <c r="AK152" s="108">
        <f>'BPU LOT 2 - 2023 ARENH'!H$25</f>
        <v>2.9000000000000001E-2</v>
      </c>
      <c r="AL152" s="108">
        <f>'BPU LOT 2 - 2023 ARENH'!H$26</f>
        <v>-0.14099999999999999</v>
      </c>
      <c r="AM152" s="108">
        <f>'BPU LOT 2 - 2023 ARENH'!H$27</f>
        <v>0.60899999999999999</v>
      </c>
      <c r="AN152" s="108">
        <f>'BPU LOT 2 - 2023 ARENH'!H$28</f>
        <v>0</v>
      </c>
      <c r="AO152" s="108">
        <f t="shared" si="20"/>
        <v>26.790457781418368</v>
      </c>
      <c r="AP152" s="108">
        <f>'BPU LOT 2 - 2023 ARENH'!K$24</f>
        <v>4.7400000000000003E-3</v>
      </c>
      <c r="AQ152" s="108">
        <f t="shared" si="21"/>
        <v>35.521560000000001</v>
      </c>
      <c r="AR152" s="110">
        <v>7.5519999999999996</v>
      </c>
      <c r="AS152" s="110">
        <v>313.26566400000002</v>
      </c>
      <c r="AT152" s="110">
        <v>100.13951999999999</v>
      </c>
      <c r="AU152" s="110">
        <v>0</v>
      </c>
      <c r="AV152" s="108">
        <f t="shared" si="22"/>
        <v>2959.9782177814186</v>
      </c>
      <c r="AW152" s="108">
        <f t="shared" si="23"/>
        <v>3380.9354017814189</v>
      </c>
    </row>
    <row r="153" spans="1:49" x14ac:dyDescent="0.35">
      <c r="A153" s="98" t="s">
        <v>136</v>
      </c>
      <c r="B153" s="100" t="s">
        <v>459</v>
      </c>
      <c r="C153" s="100"/>
      <c r="D153" s="100" t="s">
        <v>569</v>
      </c>
      <c r="E153" s="100" t="s">
        <v>599</v>
      </c>
      <c r="F153" s="98" t="s">
        <v>316</v>
      </c>
      <c r="G153" s="98"/>
      <c r="H153" s="98" t="s">
        <v>290</v>
      </c>
      <c r="I153" s="98" t="s">
        <v>317</v>
      </c>
      <c r="J153" s="98" t="s">
        <v>316</v>
      </c>
      <c r="K153" s="100" t="s">
        <v>1185</v>
      </c>
      <c r="L153" s="100" t="s">
        <v>974</v>
      </c>
      <c r="M153" s="100" t="s">
        <v>290</v>
      </c>
      <c r="N153" s="100" t="s">
        <v>317</v>
      </c>
      <c r="O153" s="100" t="s">
        <v>316</v>
      </c>
      <c r="P153" s="100" t="s">
        <v>17</v>
      </c>
      <c r="Q153" s="100" t="s">
        <v>1341</v>
      </c>
      <c r="R153" s="102" t="s">
        <v>1291</v>
      </c>
      <c r="T153" s="105">
        <v>1551</v>
      </c>
      <c r="U153" s="105">
        <v>6108</v>
      </c>
      <c r="V153" s="105">
        <v>3924</v>
      </c>
      <c r="W153" s="105">
        <v>15386</v>
      </c>
      <c r="X153" s="105">
        <v>0</v>
      </c>
      <c r="Y153" s="106">
        <f t="shared" si="16"/>
        <v>26969</v>
      </c>
      <c r="Z153" s="108">
        <f>T153*'BPU LOT 2 - 2023 ARENH'!F$24</f>
        <v>246.17472000000001</v>
      </c>
      <c r="AA153" s="108">
        <f>U153*'BPU LOT 2 - 2023 ARENH'!F$25</f>
        <v>1436.54052</v>
      </c>
      <c r="AB153" s="108">
        <f>V153*'BPU LOT 2 - 2023 ARENH'!F$26</f>
        <v>954.43452000000002</v>
      </c>
      <c r="AC153" s="108">
        <f>W153*'BPU LOT 2 - 2023 ARENH'!F$27</f>
        <v>8674.1652200000008</v>
      </c>
      <c r="AD153" s="108">
        <f>X153*'BPU LOT 2 - 2023 ARENH'!F$28</f>
        <v>0</v>
      </c>
      <c r="AE153" s="121">
        <f>'BPU LOT 2 - 2023 ARENH'!J$24</f>
        <v>0</v>
      </c>
      <c r="AF153" s="108">
        <f t="shared" si="19"/>
        <v>11311.314980000001</v>
      </c>
      <c r="AG153" s="95">
        <f>'BPU LOT 2 - 2023 ARENH'!G$24</f>
        <v>69.55</v>
      </c>
      <c r="AH153" s="95">
        <f t="shared" si="17"/>
        <v>23.899899999999999</v>
      </c>
      <c r="AI153" s="95">
        <f t="shared" si="18"/>
        <v>0.98</v>
      </c>
      <c r="AJ153" s="108">
        <f>'BPU LOT 2 - 2023 ARENH'!H$24</f>
        <v>-0.24199999999999999</v>
      </c>
      <c r="AK153" s="108">
        <f>'BPU LOT 2 - 2023 ARENH'!H$25</f>
        <v>2.9000000000000001E-2</v>
      </c>
      <c r="AL153" s="108">
        <f>'BPU LOT 2 - 2023 ARENH'!H$26</f>
        <v>-0.14099999999999999</v>
      </c>
      <c r="AM153" s="108">
        <f>'BPU LOT 2 - 2023 ARENH'!H$27</f>
        <v>0.60899999999999999</v>
      </c>
      <c r="AN153" s="108">
        <f>'BPU LOT 2 - 2023 ARENH'!H$28</f>
        <v>0</v>
      </c>
      <c r="AO153" s="108">
        <f t="shared" si="20"/>
        <v>120.15615476215804</v>
      </c>
      <c r="AP153" s="108">
        <f>'BPU LOT 2 - 2023 ARENH'!K$24</f>
        <v>4.7400000000000003E-3</v>
      </c>
      <c r="AQ153" s="108">
        <f t="shared" si="21"/>
        <v>127.83306</v>
      </c>
      <c r="AR153" s="110">
        <v>26.971500000000002</v>
      </c>
      <c r="AS153" s="110">
        <v>262.65999600000004</v>
      </c>
      <c r="AT153" s="110">
        <v>357.64209</v>
      </c>
      <c r="AU153" s="110">
        <v>0</v>
      </c>
      <c r="AV153" s="108">
        <f t="shared" si="22"/>
        <v>11559.304194762159</v>
      </c>
      <c r="AW153" s="108">
        <f t="shared" si="23"/>
        <v>12206.577780762158</v>
      </c>
    </row>
    <row r="154" spans="1:49" x14ac:dyDescent="0.35">
      <c r="A154" s="98" t="s">
        <v>137</v>
      </c>
      <c r="B154" s="100" t="s">
        <v>460</v>
      </c>
      <c r="C154" s="100"/>
      <c r="D154" s="100" t="s">
        <v>541</v>
      </c>
      <c r="E154" s="100" t="s">
        <v>599</v>
      </c>
      <c r="F154" s="98" t="s">
        <v>318</v>
      </c>
      <c r="G154" s="98"/>
      <c r="H154" s="98" t="s">
        <v>290</v>
      </c>
      <c r="I154" s="98" t="s">
        <v>269</v>
      </c>
      <c r="J154" s="98" t="s">
        <v>318</v>
      </c>
      <c r="K154" s="100" t="s">
        <v>1186</v>
      </c>
      <c r="L154" s="100" t="s">
        <v>975</v>
      </c>
      <c r="M154" s="100" t="s">
        <v>761</v>
      </c>
      <c r="N154" s="100" t="s">
        <v>269</v>
      </c>
      <c r="O154" s="100" t="s">
        <v>318</v>
      </c>
      <c r="P154" s="100" t="s">
        <v>17</v>
      </c>
      <c r="Q154" s="100" t="s">
        <v>1341</v>
      </c>
      <c r="R154" s="102" t="s">
        <v>1289</v>
      </c>
      <c r="T154" s="105">
        <v>1181</v>
      </c>
      <c r="U154" s="105">
        <v>4719</v>
      </c>
      <c r="V154" s="105">
        <v>3879</v>
      </c>
      <c r="W154" s="105">
        <v>11201</v>
      </c>
      <c r="X154" s="105">
        <v>0</v>
      </c>
      <c r="Y154" s="106">
        <f t="shared" si="16"/>
        <v>20980</v>
      </c>
      <c r="Z154" s="108">
        <f>T154*'BPU LOT 2 - 2023 ARENH'!F$24</f>
        <v>187.44832</v>
      </c>
      <c r="AA154" s="108">
        <f>U154*'BPU LOT 2 - 2023 ARENH'!F$25</f>
        <v>1109.8616100000002</v>
      </c>
      <c r="AB154" s="108">
        <f>V154*'BPU LOT 2 - 2023 ARENH'!F$26</f>
        <v>943.48917000000006</v>
      </c>
      <c r="AC154" s="108">
        <f>W154*'BPU LOT 2 - 2023 ARENH'!F$27</f>
        <v>6314.7877699999999</v>
      </c>
      <c r="AD154" s="108">
        <f>X154*'BPU LOT 2 - 2023 ARENH'!F$28</f>
        <v>0</v>
      </c>
      <c r="AE154" s="121">
        <f>'BPU LOT 2 - 2023 ARENH'!J$24</f>
        <v>0</v>
      </c>
      <c r="AF154" s="108">
        <f t="shared" si="19"/>
        <v>8555.5868699999992</v>
      </c>
      <c r="AG154" s="95">
        <f>'BPU LOT 2 - 2023 ARENH'!G$24</f>
        <v>69.55</v>
      </c>
      <c r="AH154" s="95">
        <f t="shared" si="17"/>
        <v>23.899899999999999</v>
      </c>
      <c r="AI154" s="95">
        <f t="shared" si="18"/>
        <v>0.98</v>
      </c>
      <c r="AJ154" s="108">
        <f>'BPU LOT 2 - 2023 ARENH'!H$24</f>
        <v>-0.24199999999999999</v>
      </c>
      <c r="AK154" s="108">
        <f>'BPU LOT 2 - 2023 ARENH'!H$25</f>
        <v>2.9000000000000001E-2</v>
      </c>
      <c r="AL154" s="108">
        <f>'BPU LOT 2 - 2023 ARENH'!H$26</f>
        <v>-0.14099999999999999</v>
      </c>
      <c r="AM154" s="108">
        <f>'BPU LOT 2 - 2023 ARENH'!H$27</f>
        <v>0.60899999999999999</v>
      </c>
      <c r="AN154" s="108">
        <f>'BPU LOT 2 - 2023 ARENH'!H$28</f>
        <v>0</v>
      </c>
      <c r="AO154" s="108">
        <f t="shared" si="20"/>
        <v>86.649262558969937</v>
      </c>
      <c r="AP154" s="108">
        <f>'BPU LOT 2 - 2023 ARENH'!K$24</f>
        <v>4.7400000000000003E-3</v>
      </c>
      <c r="AQ154" s="108">
        <f t="shared" si="21"/>
        <v>99.4452</v>
      </c>
      <c r="AR154" s="110">
        <v>18.842500000000001</v>
      </c>
      <c r="AS154" s="110">
        <v>212.054328</v>
      </c>
      <c r="AT154" s="110">
        <v>249.85155</v>
      </c>
      <c r="AU154" s="110">
        <v>0</v>
      </c>
      <c r="AV154" s="108">
        <f t="shared" si="22"/>
        <v>8741.6813325589683</v>
      </c>
      <c r="AW154" s="108">
        <f t="shared" si="23"/>
        <v>9222.4297105589685</v>
      </c>
    </row>
    <row r="155" spans="1:49" x14ac:dyDescent="0.35">
      <c r="A155" s="98" t="s">
        <v>138</v>
      </c>
      <c r="B155" s="100"/>
      <c r="C155" s="100"/>
      <c r="D155" s="100" t="s">
        <v>525</v>
      </c>
      <c r="E155" s="100" t="s">
        <v>599</v>
      </c>
      <c r="F155" s="98" t="s">
        <v>319</v>
      </c>
      <c r="G155" s="98"/>
      <c r="H155" s="98" t="s">
        <v>320</v>
      </c>
      <c r="I155" s="98" t="s">
        <v>229</v>
      </c>
      <c r="J155" s="98" t="s">
        <v>230</v>
      </c>
      <c r="K155" s="100" t="s">
        <v>1187</v>
      </c>
      <c r="L155" s="100" t="s">
        <v>976</v>
      </c>
      <c r="M155" s="100" t="s">
        <v>762</v>
      </c>
      <c r="N155" s="100" t="s">
        <v>272</v>
      </c>
      <c r="O155" s="100" t="s">
        <v>630</v>
      </c>
      <c r="P155" s="100" t="s">
        <v>17</v>
      </c>
      <c r="Q155" s="100" t="s">
        <v>1340</v>
      </c>
      <c r="R155" s="102" t="s">
        <v>1325</v>
      </c>
      <c r="T155" s="105">
        <v>6070</v>
      </c>
      <c r="U155" s="105">
        <v>25755</v>
      </c>
      <c r="V155" s="105">
        <v>23061</v>
      </c>
      <c r="W155" s="105">
        <v>74117</v>
      </c>
      <c r="X155" s="105">
        <v>0</v>
      </c>
      <c r="Y155" s="106">
        <f t="shared" si="16"/>
        <v>129003</v>
      </c>
      <c r="Z155" s="108">
        <f>T155*'BPU LOT 2 - 2023 ARENH'!F$24</f>
        <v>963.43039999999996</v>
      </c>
      <c r="AA155" s="108">
        <f>U155*'BPU LOT 2 - 2023 ARENH'!F$25</f>
        <v>6057.3184500000007</v>
      </c>
      <c r="AB155" s="108">
        <f>V155*'BPU LOT 2 - 2023 ARENH'!F$26</f>
        <v>5609.1270299999996</v>
      </c>
      <c r="AC155" s="108">
        <f>W155*'BPU LOT 2 - 2023 ARENH'!F$27</f>
        <v>41784.94109</v>
      </c>
      <c r="AD155" s="108">
        <f>X155*'BPU LOT 2 - 2023 ARENH'!F$28</f>
        <v>0</v>
      </c>
      <c r="AE155" s="121">
        <f>'BPU LOT 2 - 2023 ARENH'!J$24</f>
        <v>0</v>
      </c>
      <c r="AF155" s="108">
        <f t="shared" si="19"/>
        <v>54414.81697</v>
      </c>
      <c r="AG155" s="95">
        <f>'BPU LOT 2 - 2023 ARENH'!G$24</f>
        <v>69.55</v>
      </c>
      <c r="AH155" s="95">
        <f t="shared" si="17"/>
        <v>23.899899999999999</v>
      </c>
      <c r="AI155" s="95">
        <f t="shared" si="18"/>
        <v>0.98</v>
      </c>
      <c r="AJ155" s="108">
        <f>'BPU LOT 2 - 2023 ARENH'!H$24</f>
        <v>-0.24199999999999999</v>
      </c>
      <c r="AK155" s="108">
        <f>'BPU LOT 2 - 2023 ARENH'!H$25</f>
        <v>2.9000000000000001E-2</v>
      </c>
      <c r="AL155" s="108">
        <f>'BPU LOT 2 - 2023 ARENH'!H$26</f>
        <v>-0.14099999999999999</v>
      </c>
      <c r="AM155" s="108">
        <f>'BPU LOT 2 - 2023 ARENH'!H$27</f>
        <v>0.60899999999999999</v>
      </c>
      <c r="AN155" s="108">
        <f>'BPU LOT 2 - 2023 ARENH'!H$28</f>
        <v>0</v>
      </c>
      <c r="AO155" s="108">
        <f t="shared" si="20"/>
        <v>576.14727013169977</v>
      </c>
      <c r="AP155" s="108">
        <f>'BPU LOT 2 - 2023 ARENH'!K$24</f>
        <v>4.7400000000000003E-3</v>
      </c>
      <c r="AQ155" s="108">
        <f t="shared" si="21"/>
        <v>611.47422000000006</v>
      </c>
      <c r="AR155" s="110">
        <v>143.11600000000001</v>
      </c>
      <c r="AS155" s="110">
        <v>963.98139599999979</v>
      </c>
      <c r="AT155" s="110">
        <v>1786.0876800000003</v>
      </c>
      <c r="AU155" s="110">
        <v>0</v>
      </c>
      <c r="AV155" s="108">
        <f t="shared" si="22"/>
        <v>55602.4384601317</v>
      </c>
      <c r="AW155" s="108">
        <f t="shared" si="23"/>
        <v>58495.623536131701</v>
      </c>
    </row>
    <row r="156" spans="1:49" x14ac:dyDescent="0.35">
      <c r="A156" s="98" t="s">
        <v>97</v>
      </c>
      <c r="B156" s="100" t="s">
        <v>444</v>
      </c>
      <c r="C156" s="100" t="s">
        <v>497</v>
      </c>
      <c r="D156" s="100" t="s">
        <v>506</v>
      </c>
      <c r="E156" s="100" t="s">
        <v>599</v>
      </c>
      <c r="F156" s="98" t="s">
        <v>192</v>
      </c>
      <c r="G156" s="98"/>
      <c r="H156" s="98" t="s">
        <v>193</v>
      </c>
      <c r="I156" s="98" t="s">
        <v>194</v>
      </c>
      <c r="J156" s="98" t="s">
        <v>192</v>
      </c>
      <c r="K156" s="100" t="s">
        <v>1188</v>
      </c>
      <c r="L156" s="100" t="s">
        <v>977</v>
      </c>
      <c r="M156" s="100" t="s">
        <v>763</v>
      </c>
      <c r="N156" s="100" t="s">
        <v>194</v>
      </c>
      <c r="O156" s="100" t="s">
        <v>192</v>
      </c>
      <c r="P156" s="100" t="s">
        <v>17</v>
      </c>
      <c r="Q156" s="100" t="s">
        <v>1345</v>
      </c>
      <c r="R156" s="102"/>
      <c r="T156" s="105">
        <v>0</v>
      </c>
      <c r="U156" s="105">
        <v>0</v>
      </c>
      <c r="V156" s="105">
        <v>0</v>
      </c>
      <c r="W156" s="105">
        <v>0</v>
      </c>
      <c r="X156" s="105">
        <v>0</v>
      </c>
      <c r="Y156" s="106">
        <f t="shared" si="16"/>
        <v>0</v>
      </c>
      <c r="Z156" s="108">
        <f>T156*'BPU LOT 2 - 2023 ARENH'!F$24</f>
        <v>0</v>
      </c>
      <c r="AA156" s="108">
        <f>U156*'BPU LOT 2 - 2023 ARENH'!F$25</f>
        <v>0</v>
      </c>
      <c r="AB156" s="108">
        <f>V156*'BPU LOT 2 - 2023 ARENH'!F$26</f>
        <v>0</v>
      </c>
      <c r="AC156" s="108">
        <f>W156*'BPU LOT 2 - 2023 ARENH'!F$27</f>
        <v>0</v>
      </c>
      <c r="AD156" s="108">
        <f>X156*'BPU LOT 2 - 2023 ARENH'!F$28</f>
        <v>0</v>
      </c>
      <c r="AE156" s="121">
        <f>'BPU LOT 2 - 2023 ARENH'!J$24</f>
        <v>0</v>
      </c>
      <c r="AF156" s="108">
        <f t="shared" si="19"/>
        <v>0</v>
      </c>
      <c r="AG156" s="95">
        <f>'BPU LOT 2 - 2023 ARENH'!G$24</f>
        <v>69.55</v>
      </c>
      <c r="AH156" s="95">
        <f t="shared" si="17"/>
        <v>23.899899999999999</v>
      </c>
      <c r="AI156" s="95">
        <f t="shared" si="18"/>
        <v>0.98</v>
      </c>
      <c r="AJ156" s="108">
        <f>'BPU LOT 2 - 2023 ARENH'!H$24</f>
        <v>-0.24199999999999999</v>
      </c>
      <c r="AK156" s="108">
        <f>'BPU LOT 2 - 2023 ARENH'!H$25</f>
        <v>2.9000000000000001E-2</v>
      </c>
      <c r="AL156" s="108">
        <f>'BPU LOT 2 - 2023 ARENH'!H$26</f>
        <v>-0.14099999999999999</v>
      </c>
      <c r="AM156" s="108">
        <f>'BPU LOT 2 - 2023 ARENH'!H$27</f>
        <v>0.60899999999999999</v>
      </c>
      <c r="AN156" s="108">
        <f>'BPU LOT 2 - 2023 ARENH'!H$28</f>
        <v>0</v>
      </c>
      <c r="AO156" s="108">
        <f t="shared" si="20"/>
        <v>0</v>
      </c>
      <c r="AP156" s="108">
        <f>'BPU LOT 2 - 2023 ARENH'!K$24</f>
        <v>4.7400000000000003E-3</v>
      </c>
      <c r="AQ156" s="108">
        <f t="shared" si="21"/>
        <v>0</v>
      </c>
      <c r="AR156" s="110">
        <v>53.756</v>
      </c>
      <c r="AS156" s="110">
        <v>325.976292</v>
      </c>
      <c r="AT156" s="110">
        <v>670.87488000000008</v>
      </c>
      <c r="AU156" s="110">
        <v>0</v>
      </c>
      <c r="AV156" s="108">
        <f t="shared" si="22"/>
        <v>0</v>
      </c>
      <c r="AW156" s="108">
        <f t="shared" si="23"/>
        <v>1050.607172</v>
      </c>
    </row>
    <row r="157" spans="1:49" x14ac:dyDescent="0.35">
      <c r="A157" s="98" t="s">
        <v>139</v>
      </c>
      <c r="B157" s="100" t="s">
        <v>461</v>
      </c>
      <c r="C157" s="100"/>
      <c r="D157" s="100" t="s">
        <v>570</v>
      </c>
      <c r="E157" s="100" t="s">
        <v>599</v>
      </c>
      <c r="F157" s="98" t="s">
        <v>321</v>
      </c>
      <c r="G157" s="98"/>
      <c r="H157" s="98" t="s">
        <v>322</v>
      </c>
      <c r="I157" s="98" t="s">
        <v>252</v>
      </c>
      <c r="J157" s="98" t="s">
        <v>323</v>
      </c>
      <c r="K157" s="100" t="s">
        <v>1189</v>
      </c>
      <c r="L157" s="100" t="s">
        <v>978</v>
      </c>
      <c r="M157" s="100" t="s">
        <v>322</v>
      </c>
      <c r="N157" s="100" t="s">
        <v>252</v>
      </c>
      <c r="O157" s="100" t="s">
        <v>323</v>
      </c>
      <c r="P157" s="100" t="s">
        <v>17</v>
      </c>
      <c r="Q157" s="100" t="s">
        <v>1341</v>
      </c>
      <c r="R157" s="102" t="s">
        <v>1291</v>
      </c>
      <c r="T157" s="105">
        <v>2908</v>
      </c>
      <c r="U157" s="105">
        <v>9007</v>
      </c>
      <c r="V157" s="105">
        <v>3496</v>
      </c>
      <c r="W157" s="105">
        <v>11934</v>
      </c>
      <c r="X157" s="105">
        <v>0</v>
      </c>
      <c r="Y157" s="106">
        <f t="shared" si="16"/>
        <v>27345</v>
      </c>
      <c r="Z157" s="108">
        <f>T157*'BPU LOT 2 - 2023 ARENH'!F$24</f>
        <v>461.55775999999997</v>
      </c>
      <c r="AA157" s="108">
        <f>U157*'BPU LOT 2 - 2023 ARENH'!F$25</f>
        <v>2118.3563300000001</v>
      </c>
      <c r="AB157" s="108">
        <f>V157*'BPU LOT 2 - 2023 ARENH'!F$26</f>
        <v>850.33208000000002</v>
      </c>
      <c r="AC157" s="108">
        <f>W157*'BPU LOT 2 - 2023 ARENH'!F$27</f>
        <v>6728.0311799999999</v>
      </c>
      <c r="AD157" s="108">
        <f>X157*'BPU LOT 2 - 2023 ARENH'!F$28</f>
        <v>0</v>
      </c>
      <c r="AE157" s="121">
        <f>'BPU LOT 2 - 2023 ARENH'!J$24</f>
        <v>0</v>
      </c>
      <c r="AF157" s="108">
        <f t="shared" si="19"/>
        <v>10158.27735</v>
      </c>
      <c r="AG157" s="95">
        <f>'BPU LOT 2 - 2023 ARENH'!G$24</f>
        <v>69.55</v>
      </c>
      <c r="AH157" s="95">
        <f t="shared" si="17"/>
        <v>23.899899999999999</v>
      </c>
      <c r="AI157" s="95">
        <f t="shared" si="18"/>
        <v>0.98</v>
      </c>
      <c r="AJ157" s="108">
        <f>'BPU LOT 2 - 2023 ARENH'!H$24</f>
        <v>-0.24199999999999999</v>
      </c>
      <c r="AK157" s="108">
        <f>'BPU LOT 2 - 2023 ARENH'!H$25</f>
        <v>2.9000000000000001E-2</v>
      </c>
      <c r="AL157" s="108">
        <f>'BPU LOT 2 - 2023 ARENH'!H$26</f>
        <v>-0.14099999999999999</v>
      </c>
      <c r="AM157" s="108">
        <f>'BPU LOT 2 - 2023 ARENH'!H$27</f>
        <v>0.60899999999999999</v>
      </c>
      <c r="AN157" s="108">
        <f>'BPU LOT 2 - 2023 ARENH'!H$28</f>
        <v>0</v>
      </c>
      <c r="AO157" s="108">
        <f t="shared" si="20"/>
        <v>91.982716534094706</v>
      </c>
      <c r="AP157" s="108">
        <f>'BPU LOT 2 - 2023 ARENH'!K$24</f>
        <v>4.7400000000000003E-3</v>
      </c>
      <c r="AQ157" s="108">
        <f t="shared" si="21"/>
        <v>129.61530000000002</v>
      </c>
      <c r="AR157" s="110">
        <v>17.18</v>
      </c>
      <c r="AS157" s="110">
        <v>262.65999600000004</v>
      </c>
      <c r="AT157" s="110">
        <v>227.80679999999998</v>
      </c>
      <c r="AU157" s="110">
        <v>0</v>
      </c>
      <c r="AV157" s="108">
        <f t="shared" si="22"/>
        <v>10379.875366534096</v>
      </c>
      <c r="AW157" s="108">
        <f t="shared" si="23"/>
        <v>10887.522162534096</v>
      </c>
    </row>
    <row r="158" spans="1:49" x14ac:dyDescent="0.35">
      <c r="A158" s="98" t="s">
        <v>109</v>
      </c>
      <c r="B158" s="100"/>
      <c r="C158" s="100"/>
      <c r="D158" s="100" t="s">
        <v>519</v>
      </c>
      <c r="E158" s="100" t="s">
        <v>599</v>
      </c>
      <c r="F158" s="98" t="s">
        <v>235</v>
      </c>
      <c r="G158" s="98"/>
      <c r="H158" s="98" t="s">
        <v>236</v>
      </c>
      <c r="I158" s="98" t="s">
        <v>237</v>
      </c>
      <c r="J158" s="98" t="s">
        <v>235</v>
      </c>
      <c r="K158" s="100" t="s">
        <v>1190</v>
      </c>
      <c r="L158" s="100" t="s">
        <v>970</v>
      </c>
      <c r="M158" s="100" t="s">
        <v>764</v>
      </c>
      <c r="N158" s="100" t="s">
        <v>237</v>
      </c>
      <c r="O158" s="100" t="s">
        <v>235</v>
      </c>
      <c r="P158" s="100" t="s">
        <v>17</v>
      </c>
      <c r="Q158" s="100" t="s">
        <v>1341</v>
      </c>
      <c r="R158" s="102" t="s">
        <v>1290</v>
      </c>
      <c r="T158" s="105">
        <v>1624</v>
      </c>
      <c r="U158" s="105">
        <v>8944</v>
      </c>
      <c r="V158" s="105">
        <v>5370</v>
      </c>
      <c r="W158" s="105">
        <v>25396</v>
      </c>
      <c r="X158" s="105">
        <v>0</v>
      </c>
      <c r="Y158" s="106">
        <f t="shared" si="16"/>
        <v>41334</v>
      </c>
      <c r="Z158" s="108">
        <f>T158*'BPU LOT 2 - 2023 ARENH'!F$24</f>
        <v>257.76128</v>
      </c>
      <c r="AA158" s="108">
        <f>U158*'BPU LOT 2 - 2023 ARENH'!F$25</f>
        <v>2103.5393600000002</v>
      </c>
      <c r="AB158" s="108">
        <f>V158*'BPU LOT 2 - 2023 ARENH'!F$26</f>
        <v>1306.1451</v>
      </c>
      <c r="AC158" s="108">
        <f>W158*'BPU LOT 2 - 2023 ARENH'!F$27</f>
        <v>14317.502919999999</v>
      </c>
      <c r="AD158" s="108">
        <f>X158*'BPU LOT 2 - 2023 ARENH'!F$28</f>
        <v>0</v>
      </c>
      <c r="AE158" s="121">
        <f>'BPU LOT 2 - 2023 ARENH'!J$24</f>
        <v>0</v>
      </c>
      <c r="AF158" s="108">
        <f t="shared" si="19"/>
        <v>17984.948659999998</v>
      </c>
      <c r="AG158" s="95">
        <f>'BPU LOT 2 - 2023 ARENH'!G$24</f>
        <v>69.55</v>
      </c>
      <c r="AH158" s="95">
        <f t="shared" si="17"/>
        <v>23.899899999999999</v>
      </c>
      <c r="AI158" s="95">
        <f t="shared" si="18"/>
        <v>0.98</v>
      </c>
      <c r="AJ158" s="108">
        <f>'BPU LOT 2 - 2023 ARENH'!H$24</f>
        <v>-0.24199999999999999</v>
      </c>
      <c r="AK158" s="108">
        <f>'BPU LOT 2 - 2023 ARENH'!H$25</f>
        <v>2.9000000000000001E-2</v>
      </c>
      <c r="AL158" s="108">
        <f>'BPU LOT 2 - 2023 ARENH'!H$26</f>
        <v>-0.14099999999999999</v>
      </c>
      <c r="AM158" s="108">
        <f>'BPU LOT 2 - 2023 ARENH'!H$27</f>
        <v>0.60899999999999999</v>
      </c>
      <c r="AN158" s="108">
        <f>'BPU LOT 2 - 2023 ARENH'!H$28</f>
        <v>0</v>
      </c>
      <c r="AO158" s="108">
        <f t="shared" si="20"/>
        <v>199.87823086711427</v>
      </c>
      <c r="AP158" s="108">
        <f>'BPU LOT 2 - 2023 ARENH'!K$24</f>
        <v>4.7400000000000003E-3</v>
      </c>
      <c r="AQ158" s="108">
        <f t="shared" si="21"/>
        <v>195.92316000000002</v>
      </c>
      <c r="AR158" s="110">
        <v>40.031999999999996</v>
      </c>
      <c r="AS158" s="110">
        <v>296.397108</v>
      </c>
      <c r="AT158" s="110">
        <v>530.82431999999994</v>
      </c>
      <c r="AU158" s="110">
        <v>0</v>
      </c>
      <c r="AV158" s="108">
        <f t="shared" si="22"/>
        <v>18380.750050867111</v>
      </c>
      <c r="AW158" s="108">
        <f t="shared" si="23"/>
        <v>19248.003478867111</v>
      </c>
    </row>
    <row r="159" spans="1:49" x14ac:dyDescent="0.35">
      <c r="A159" s="98" t="s">
        <v>140</v>
      </c>
      <c r="B159" s="100"/>
      <c r="C159" s="100"/>
      <c r="D159" s="100" t="s">
        <v>542</v>
      </c>
      <c r="E159" s="100" t="s">
        <v>599</v>
      </c>
      <c r="F159" s="98" t="s">
        <v>324</v>
      </c>
      <c r="G159" s="98"/>
      <c r="H159" s="98" t="s">
        <v>325</v>
      </c>
      <c r="I159" s="98" t="s">
        <v>317</v>
      </c>
      <c r="J159" s="98" t="s">
        <v>316</v>
      </c>
      <c r="K159" s="100" t="s">
        <v>1191</v>
      </c>
      <c r="L159" s="100" t="s">
        <v>967</v>
      </c>
      <c r="M159" s="100" t="s">
        <v>765</v>
      </c>
      <c r="N159" s="100" t="s">
        <v>679</v>
      </c>
      <c r="O159" s="100" t="s">
        <v>680</v>
      </c>
      <c r="P159" s="100" t="s">
        <v>21</v>
      </c>
      <c r="Q159" s="100" t="s">
        <v>1342</v>
      </c>
      <c r="R159" s="102" t="s">
        <v>1326</v>
      </c>
      <c r="T159" s="105">
        <v>5659</v>
      </c>
      <c r="U159" s="105">
        <v>12613</v>
      </c>
      <c r="V159" s="105">
        <v>6983</v>
      </c>
      <c r="W159" s="105">
        <v>16204</v>
      </c>
      <c r="X159" s="105">
        <v>2079</v>
      </c>
      <c r="Y159" s="106">
        <f t="shared" si="16"/>
        <v>43538</v>
      </c>
      <c r="Z159" s="107">
        <f>T159*'BPU LOT 2 - 2023 ARENH'!F$36</f>
        <v>818.80070999999987</v>
      </c>
      <c r="AA159" s="107">
        <f>U159*'BPU LOT 2 - 2023 ARENH'!F$37</f>
        <v>2849.5289599999996</v>
      </c>
      <c r="AB159" s="107">
        <f>V159*'BPU LOT 2 - 2023 ARENH'!F$38</f>
        <v>1754.8977299999999</v>
      </c>
      <c r="AC159" s="107">
        <f>W159*'BPU LOT 2 - 2023 ARENH'!F$39</f>
        <v>8997.2710000000006</v>
      </c>
      <c r="AD159" s="107">
        <f>X159*'BPU LOT 2 - 2023 ARENH'!F$40</f>
        <v>1712.0357100000001</v>
      </c>
      <c r="AE159" s="121">
        <f>'BPU LOT 2 - 2023 ARENH'!J$24</f>
        <v>0</v>
      </c>
      <c r="AF159" s="108">
        <f t="shared" si="19"/>
        <v>16132.534110000001</v>
      </c>
      <c r="AG159" s="95">
        <f>'BPU LOT 2 - 2023 ARENH'!G$24</f>
        <v>69.55</v>
      </c>
      <c r="AH159" s="95">
        <f t="shared" si="17"/>
        <v>23.899899999999999</v>
      </c>
      <c r="AI159" s="95">
        <f t="shared" si="18"/>
        <v>0.98</v>
      </c>
      <c r="AJ159" s="107">
        <f>'BPU LOT 2 - 2023 ARENH'!H$36</f>
        <v>-0.26600000000000001</v>
      </c>
      <c r="AK159" s="107">
        <f>'BPU LOT 2 - 2023 ARENH'!H$37</f>
        <v>0</v>
      </c>
      <c r="AL159" s="107">
        <f>'BPU LOT 2 - 2023 ARENH'!H$38</f>
        <v>-0.124</v>
      </c>
      <c r="AM159" s="107">
        <f>'BPU LOT 2 - 2023 ARENH'!H$39</f>
        <v>0.46300000000000002</v>
      </c>
      <c r="AN159" s="107">
        <f>'BPU LOT 2 - 2023 ARENH'!H$40</f>
        <v>1.4830000000000001</v>
      </c>
      <c r="AO159" s="108">
        <f t="shared" si="20"/>
        <v>146.83839439862999</v>
      </c>
      <c r="AP159" s="108">
        <f>'BPU LOT 2 - 2023 ARENH'!K$24</f>
        <v>4.7400000000000003E-3</v>
      </c>
      <c r="AQ159" s="108">
        <f t="shared" si="21"/>
        <v>206.37012000000001</v>
      </c>
      <c r="AR159" s="110">
        <v>57.65</v>
      </c>
      <c r="AS159" s="110">
        <v>384.72895499999998</v>
      </c>
      <c r="AT159" s="110">
        <v>359.73600000000005</v>
      </c>
      <c r="AU159" s="110">
        <v>0</v>
      </c>
      <c r="AV159" s="108">
        <f t="shared" si="22"/>
        <v>16485.74262439863</v>
      </c>
      <c r="AW159" s="108">
        <f t="shared" si="23"/>
        <v>17287.857579398631</v>
      </c>
    </row>
    <row r="160" spans="1:49" x14ac:dyDescent="0.35">
      <c r="A160" s="98" t="s">
        <v>141</v>
      </c>
      <c r="B160" s="100" t="s">
        <v>462</v>
      </c>
      <c r="C160" s="100"/>
      <c r="D160" s="100" t="s">
        <v>546</v>
      </c>
      <c r="E160" s="100" t="s">
        <v>599</v>
      </c>
      <c r="F160" s="98" t="s">
        <v>326</v>
      </c>
      <c r="G160" s="98"/>
      <c r="H160" s="98" t="s">
        <v>327</v>
      </c>
      <c r="I160" s="98" t="s">
        <v>280</v>
      </c>
      <c r="J160" s="98" t="s">
        <v>281</v>
      </c>
      <c r="K160" s="100" t="s">
        <v>1192</v>
      </c>
      <c r="L160" s="100" t="s">
        <v>754</v>
      </c>
      <c r="M160" s="100" t="s">
        <v>610</v>
      </c>
      <c r="N160" s="100" t="s">
        <v>280</v>
      </c>
      <c r="O160" s="100" t="s">
        <v>281</v>
      </c>
      <c r="P160" s="100" t="s">
        <v>17</v>
      </c>
      <c r="Q160" s="100" t="s">
        <v>1341</v>
      </c>
      <c r="R160" s="102" t="s">
        <v>1288</v>
      </c>
      <c r="T160" s="105">
        <v>1330</v>
      </c>
      <c r="U160" s="105">
        <v>5714</v>
      </c>
      <c r="V160" s="105">
        <v>3516</v>
      </c>
      <c r="W160" s="105">
        <v>29406</v>
      </c>
      <c r="X160" s="105">
        <v>0</v>
      </c>
      <c r="Y160" s="106">
        <f t="shared" si="16"/>
        <v>39966</v>
      </c>
      <c r="Z160" s="108">
        <f>T160*'BPU LOT 2 - 2023 ARENH'!F$24</f>
        <v>211.0976</v>
      </c>
      <c r="AA160" s="108">
        <f>U160*'BPU LOT 2 - 2023 ARENH'!F$25</f>
        <v>1343.8756600000002</v>
      </c>
      <c r="AB160" s="108">
        <f>V160*'BPU LOT 2 - 2023 ARENH'!F$26</f>
        <v>855.19668000000001</v>
      </c>
      <c r="AC160" s="108">
        <f>W160*'BPU LOT 2 - 2023 ARENH'!F$27</f>
        <v>16578.22062</v>
      </c>
      <c r="AD160" s="108">
        <f>X160*'BPU LOT 2 - 2023 ARENH'!F$28</f>
        <v>0</v>
      </c>
      <c r="AE160" s="121">
        <f>'BPU LOT 2 - 2023 ARENH'!J$24</f>
        <v>0</v>
      </c>
      <c r="AF160" s="108">
        <f t="shared" si="19"/>
        <v>18988.39056</v>
      </c>
      <c r="AG160" s="95">
        <f>'BPU LOT 2 - 2023 ARENH'!G$24</f>
        <v>69.55</v>
      </c>
      <c r="AH160" s="95">
        <f t="shared" si="17"/>
        <v>23.899899999999999</v>
      </c>
      <c r="AI160" s="95">
        <f t="shared" si="18"/>
        <v>0.98</v>
      </c>
      <c r="AJ160" s="108">
        <f>'BPU LOT 2 - 2023 ARENH'!H$24</f>
        <v>-0.24199999999999999</v>
      </c>
      <c r="AK160" s="108">
        <f>'BPU LOT 2 - 2023 ARENH'!H$25</f>
        <v>2.9000000000000001E-2</v>
      </c>
      <c r="AL160" s="108">
        <f>'BPU LOT 2 - 2023 ARENH'!H$26</f>
        <v>-0.14099999999999999</v>
      </c>
      <c r="AM160" s="108">
        <f>'BPU LOT 2 - 2023 ARENH'!H$27</f>
        <v>0.60899999999999999</v>
      </c>
      <c r="AN160" s="108">
        <f>'BPU LOT 2 - 2023 ARENH'!H$28</f>
        <v>0</v>
      </c>
      <c r="AO160" s="108">
        <f t="shared" si="20"/>
        <v>233.36272464663082</v>
      </c>
      <c r="AP160" s="108">
        <f>'BPU LOT 2 - 2023 ARENH'!K$24</f>
        <v>4.7400000000000003E-3</v>
      </c>
      <c r="AQ160" s="108">
        <f t="shared" si="21"/>
        <v>189.43884</v>
      </c>
      <c r="AR160" s="110">
        <v>35.936999999999998</v>
      </c>
      <c r="AS160" s="110">
        <v>279.52855199999999</v>
      </c>
      <c r="AT160" s="110">
        <v>476.52461999999997</v>
      </c>
      <c r="AU160" s="110">
        <v>0</v>
      </c>
      <c r="AV160" s="108">
        <f t="shared" si="22"/>
        <v>19411.19212464663</v>
      </c>
      <c r="AW160" s="108">
        <f t="shared" si="23"/>
        <v>20203.182296646632</v>
      </c>
    </row>
    <row r="161" spans="1:49" x14ac:dyDescent="0.35">
      <c r="A161" s="98" t="s">
        <v>142</v>
      </c>
      <c r="B161" s="100" t="s">
        <v>463</v>
      </c>
      <c r="C161" s="100"/>
      <c r="D161" s="100" t="s">
        <v>554</v>
      </c>
      <c r="E161" s="100" t="s">
        <v>599</v>
      </c>
      <c r="F161" s="98" t="s">
        <v>328</v>
      </c>
      <c r="G161" s="98"/>
      <c r="H161" s="98" t="s">
        <v>329</v>
      </c>
      <c r="I161" s="98" t="s">
        <v>229</v>
      </c>
      <c r="J161" s="98" t="s">
        <v>330</v>
      </c>
      <c r="K161" s="100" t="s">
        <v>1193</v>
      </c>
      <c r="L161" s="100" t="s">
        <v>979</v>
      </c>
      <c r="M161" s="100" t="s">
        <v>737</v>
      </c>
      <c r="N161" s="100" t="s">
        <v>229</v>
      </c>
      <c r="O161" s="100" t="s">
        <v>330</v>
      </c>
      <c r="P161" s="100" t="s">
        <v>17</v>
      </c>
      <c r="Q161" s="100" t="s">
        <v>1341</v>
      </c>
      <c r="R161" s="102" t="s">
        <v>1289</v>
      </c>
      <c r="T161" s="105">
        <v>748</v>
      </c>
      <c r="U161" s="105">
        <v>2248</v>
      </c>
      <c r="V161" s="105">
        <v>1203</v>
      </c>
      <c r="W161" s="105">
        <v>4404</v>
      </c>
      <c r="X161" s="105">
        <v>0</v>
      </c>
      <c r="Y161" s="106">
        <f t="shared" si="16"/>
        <v>8603</v>
      </c>
      <c r="Z161" s="108">
        <f>T161*'BPU LOT 2 - 2023 ARENH'!F$24</f>
        <v>118.72256</v>
      </c>
      <c r="AA161" s="108">
        <f>U161*'BPU LOT 2 - 2023 ARENH'!F$25</f>
        <v>528.70712000000003</v>
      </c>
      <c r="AB161" s="108">
        <f>V161*'BPU LOT 2 - 2023 ARENH'!F$26</f>
        <v>292.60568999999998</v>
      </c>
      <c r="AC161" s="108">
        <f>W161*'BPU LOT 2 - 2023 ARENH'!F$27</f>
        <v>2482.8430800000001</v>
      </c>
      <c r="AD161" s="108">
        <f>X161*'BPU LOT 2 - 2023 ARENH'!F$28</f>
        <v>0</v>
      </c>
      <c r="AE161" s="121">
        <f>'BPU LOT 2 - 2023 ARENH'!J$24</f>
        <v>0</v>
      </c>
      <c r="AF161" s="108">
        <f t="shared" si="19"/>
        <v>3422.8784500000002</v>
      </c>
      <c r="AG161" s="95">
        <f>'BPU LOT 2 - 2023 ARENH'!G$24</f>
        <v>69.55</v>
      </c>
      <c r="AH161" s="95">
        <f t="shared" si="17"/>
        <v>23.899899999999999</v>
      </c>
      <c r="AI161" s="95">
        <f t="shared" si="18"/>
        <v>0.98</v>
      </c>
      <c r="AJ161" s="108">
        <f>'BPU LOT 2 - 2023 ARENH'!H$24</f>
        <v>-0.24199999999999999</v>
      </c>
      <c r="AK161" s="108">
        <f>'BPU LOT 2 - 2023 ARENH'!H$25</f>
        <v>2.9000000000000001E-2</v>
      </c>
      <c r="AL161" s="108">
        <f>'BPU LOT 2 - 2023 ARENH'!H$26</f>
        <v>-0.14099999999999999</v>
      </c>
      <c r="AM161" s="108">
        <f>'BPU LOT 2 - 2023 ARENH'!H$27</f>
        <v>0.60899999999999999</v>
      </c>
      <c r="AN161" s="108">
        <f>'BPU LOT 2 - 2023 ARENH'!H$28</f>
        <v>0</v>
      </c>
      <c r="AO161" s="108">
        <f t="shared" si="20"/>
        <v>34.134978801317899</v>
      </c>
      <c r="AP161" s="108">
        <f>'BPU LOT 2 - 2023 ARENH'!K$24</f>
        <v>4.7400000000000003E-3</v>
      </c>
      <c r="AQ161" s="108">
        <f t="shared" si="21"/>
        <v>40.778220000000005</v>
      </c>
      <c r="AR161" s="110">
        <v>4.8120000000000003</v>
      </c>
      <c r="AS161" s="110">
        <v>212.054328</v>
      </c>
      <c r="AT161" s="110">
        <v>63.807120000000005</v>
      </c>
      <c r="AU161" s="110">
        <v>0</v>
      </c>
      <c r="AV161" s="108">
        <f t="shared" si="22"/>
        <v>3497.7916488013179</v>
      </c>
      <c r="AW161" s="108">
        <f t="shared" si="23"/>
        <v>3778.4650968013179</v>
      </c>
    </row>
    <row r="162" spans="1:49" x14ac:dyDescent="0.35">
      <c r="A162" s="98" t="s">
        <v>143</v>
      </c>
      <c r="B162" s="100"/>
      <c r="C162" s="100"/>
      <c r="D162" s="100" t="s">
        <v>430</v>
      </c>
      <c r="E162" s="100" t="s">
        <v>599</v>
      </c>
      <c r="F162" s="98" t="s">
        <v>310</v>
      </c>
      <c r="G162" s="98"/>
      <c r="H162" s="98" t="s">
        <v>331</v>
      </c>
      <c r="I162" s="98" t="s">
        <v>309</v>
      </c>
      <c r="J162" s="98" t="s">
        <v>310</v>
      </c>
      <c r="K162" s="100" t="s">
        <v>1194</v>
      </c>
      <c r="L162" s="100" t="s">
        <v>977</v>
      </c>
      <c r="M162" s="100" t="s">
        <v>766</v>
      </c>
      <c r="N162" s="100" t="s">
        <v>309</v>
      </c>
      <c r="O162" s="100" t="s">
        <v>310</v>
      </c>
      <c r="P162" s="100" t="s">
        <v>17</v>
      </c>
      <c r="Q162" s="100" t="s">
        <v>1340</v>
      </c>
      <c r="R162" s="102" t="s">
        <v>1290</v>
      </c>
      <c r="T162" s="105">
        <v>9755</v>
      </c>
      <c r="U162" s="105">
        <v>12857</v>
      </c>
      <c r="V162" s="105">
        <v>23842</v>
      </c>
      <c r="W162" s="105">
        <v>30773</v>
      </c>
      <c r="X162" s="105">
        <v>0</v>
      </c>
      <c r="Y162" s="106">
        <f t="shared" si="16"/>
        <v>77227</v>
      </c>
      <c r="Z162" s="108">
        <f>T162*'BPU LOT 2 - 2023 ARENH'!F$24</f>
        <v>1548.3136</v>
      </c>
      <c r="AA162" s="108">
        <f>U162*'BPU LOT 2 - 2023 ARENH'!F$25</f>
        <v>3023.8378299999999</v>
      </c>
      <c r="AB162" s="108">
        <f>V162*'BPU LOT 2 - 2023 ARENH'!F$26</f>
        <v>5799.0896599999996</v>
      </c>
      <c r="AC162" s="108">
        <f>W162*'BPU LOT 2 - 2023 ARENH'!F$27</f>
        <v>17348.894209999999</v>
      </c>
      <c r="AD162" s="108">
        <f>X162*'BPU LOT 2 - 2023 ARENH'!F$28</f>
        <v>0</v>
      </c>
      <c r="AE162" s="121">
        <f>'BPU LOT 2 - 2023 ARENH'!J$24</f>
        <v>0</v>
      </c>
      <c r="AF162" s="108">
        <f t="shared" si="19"/>
        <v>27720.135299999998</v>
      </c>
      <c r="AG162" s="95">
        <f>'BPU LOT 2 - 2023 ARENH'!G$24</f>
        <v>69.55</v>
      </c>
      <c r="AH162" s="95">
        <f t="shared" si="17"/>
        <v>23.899899999999999</v>
      </c>
      <c r="AI162" s="95">
        <f t="shared" si="18"/>
        <v>0.98</v>
      </c>
      <c r="AJ162" s="108">
        <f>'BPU LOT 2 - 2023 ARENH'!H$24</f>
        <v>-0.24199999999999999</v>
      </c>
      <c r="AK162" s="108">
        <f>'BPU LOT 2 - 2023 ARENH'!H$25</f>
        <v>2.9000000000000001E-2</v>
      </c>
      <c r="AL162" s="108">
        <f>'BPU LOT 2 - 2023 ARENH'!H$26</f>
        <v>-0.14099999999999999</v>
      </c>
      <c r="AM162" s="108">
        <f>'BPU LOT 2 - 2023 ARENH'!H$27</f>
        <v>0.60899999999999999</v>
      </c>
      <c r="AN162" s="108">
        <f>'BPU LOT 2 - 2023 ARENH'!H$28</f>
        <v>0</v>
      </c>
      <c r="AO162" s="108">
        <f t="shared" si="20"/>
        <v>221.5900320387843</v>
      </c>
      <c r="AP162" s="108">
        <f>'BPU LOT 2 - 2023 ARENH'!K$24</f>
        <v>4.7400000000000003E-3</v>
      </c>
      <c r="AQ162" s="108">
        <f t="shared" si="21"/>
        <v>366.05598000000003</v>
      </c>
      <c r="AR162" s="110">
        <v>76.411000000000001</v>
      </c>
      <c r="AS162" s="110">
        <v>387.39783599999998</v>
      </c>
      <c r="AT162" s="110">
        <v>1013.20986</v>
      </c>
      <c r="AU162" s="110">
        <v>0</v>
      </c>
      <c r="AV162" s="108">
        <f t="shared" si="22"/>
        <v>28307.781312038784</v>
      </c>
      <c r="AW162" s="108">
        <f t="shared" si="23"/>
        <v>29784.800008038783</v>
      </c>
    </row>
    <row r="163" spans="1:49" x14ac:dyDescent="0.35">
      <c r="A163" s="98" t="s">
        <v>114</v>
      </c>
      <c r="B163" s="100"/>
      <c r="C163" s="100"/>
      <c r="D163" s="100" t="s">
        <v>549</v>
      </c>
      <c r="E163" s="100" t="s">
        <v>599</v>
      </c>
      <c r="F163" s="98" t="s">
        <v>250</v>
      </c>
      <c r="G163" s="98"/>
      <c r="H163" s="98" t="s">
        <v>251</v>
      </c>
      <c r="I163" s="98" t="s">
        <v>252</v>
      </c>
      <c r="J163" s="98" t="s">
        <v>250</v>
      </c>
      <c r="K163" s="100" t="s">
        <v>1195</v>
      </c>
      <c r="L163" s="100" t="s">
        <v>967</v>
      </c>
      <c r="M163" s="100" t="s">
        <v>767</v>
      </c>
      <c r="N163" s="100" t="s">
        <v>252</v>
      </c>
      <c r="O163" s="100" t="s">
        <v>250</v>
      </c>
      <c r="P163" s="100" t="s">
        <v>21</v>
      </c>
      <c r="Q163" s="100" t="s">
        <v>1342</v>
      </c>
      <c r="R163" s="102" t="s">
        <v>1291</v>
      </c>
      <c r="T163" s="105">
        <v>24355</v>
      </c>
      <c r="U163" s="105">
        <v>38494</v>
      </c>
      <c r="V163" s="105">
        <v>29601</v>
      </c>
      <c r="W163" s="105">
        <v>44386</v>
      </c>
      <c r="X163" s="105">
        <v>9239</v>
      </c>
      <c r="Y163" s="106">
        <f t="shared" si="16"/>
        <v>146075</v>
      </c>
      <c r="Z163" s="107">
        <f>T163*'BPU LOT 2 - 2023 ARENH'!F$36</f>
        <v>3523.9249499999996</v>
      </c>
      <c r="AA163" s="107">
        <f>U163*'BPU LOT 2 - 2023 ARENH'!F$37</f>
        <v>8696.5644799999991</v>
      </c>
      <c r="AB163" s="107">
        <f>V163*'BPU LOT 2 - 2023 ARENH'!F$38</f>
        <v>7439.0273099999995</v>
      </c>
      <c r="AC163" s="107">
        <f>W163*'BPU LOT 2 - 2023 ARENH'!F$39</f>
        <v>24645.326499999999</v>
      </c>
      <c r="AD163" s="107">
        <f>X163*'BPU LOT 2 - 2023 ARENH'!F$40</f>
        <v>7608.2241100000001</v>
      </c>
      <c r="AE163" s="121">
        <f>'BPU LOT 2 - 2023 ARENH'!J$24</f>
        <v>0</v>
      </c>
      <c r="AF163" s="108">
        <f t="shared" si="19"/>
        <v>51913.067350000005</v>
      </c>
      <c r="AG163" s="95">
        <f>'BPU LOT 2 - 2023 ARENH'!G$24</f>
        <v>69.55</v>
      </c>
      <c r="AH163" s="95">
        <f t="shared" si="17"/>
        <v>23.899899999999999</v>
      </c>
      <c r="AI163" s="95">
        <f t="shared" si="18"/>
        <v>0.98</v>
      </c>
      <c r="AJ163" s="107">
        <f>'BPU LOT 2 - 2023 ARENH'!H$36</f>
        <v>-0.26600000000000001</v>
      </c>
      <c r="AK163" s="107">
        <f>'BPU LOT 2 - 2023 ARENH'!H$37</f>
        <v>0</v>
      </c>
      <c r="AL163" s="107">
        <f>'BPU LOT 2 - 2023 ARENH'!H$38</f>
        <v>-0.124</v>
      </c>
      <c r="AM163" s="107">
        <f>'BPU LOT 2 - 2023 ARENH'!H$39</f>
        <v>0.46300000000000002</v>
      </c>
      <c r="AN163" s="107">
        <f>'BPU LOT 2 - 2023 ARENH'!H$40</f>
        <v>1.4830000000000001</v>
      </c>
      <c r="AO163" s="108">
        <f t="shared" si="20"/>
        <v>487.97141678514691</v>
      </c>
      <c r="AP163" s="108">
        <f>'BPU LOT 2 - 2023 ARENH'!K$24</f>
        <v>4.7400000000000003E-3</v>
      </c>
      <c r="AQ163" s="108">
        <f t="shared" si="21"/>
        <v>692.39550000000008</v>
      </c>
      <c r="AR163" s="110">
        <v>172.27850000000001</v>
      </c>
      <c r="AS163" s="110">
        <v>451.97730000000001</v>
      </c>
      <c r="AT163" s="110">
        <v>1075.01784</v>
      </c>
      <c r="AU163" s="110">
        <v>0</v>
      </c>
      <c r="AV163" s="108">
        <f t="shared" si="22"/>
        <v>53093.434266785152</v>
      </c>
      <c r="AW163" s="108">
        <f t="shared" si="23"/>
        <v>54792.707906785152</v>
      </c>
    </row>
    <row r="164" spans="1:49" x14ac:dyDescent="0.35">
      <c r="A164" s="98" t="s">
        <v>144</v>
      </c>
      <c r="B164" s="100"/>
      <c r="C164" s="100"/>
      <c r="D164" s="100" t="s">
        <v>545</v>
      </c>
      <c r="E164" s="100" t="s">
        <v>599</v>
      </c>
      <c r="F164" s="98" t="s">
        <v>332</v>
      </c>
      <c r="G164" s="98"/>
      <c r="H164" s="98" t="s">
        <v>333</v>
      </c>
      <c r="I164" s="98" t="s">
        <v>269</v>
      </c>
      <c r="J164" s="98" t="s">
        <v>332</v>
      </c>
      <c r="K164" s="100" t="s">
        <v>1196</v>
      </c>
      <c r="L164" s="100" t="s">
        <v>980</v>
      </c>
      <c r="M164" s="100" t="s">
        <v>768</v>
      </c>
      <c r="N164" s="100" t="s">
        <v>269</v>
      </c>
      <c r="O164" s="100" t="s">
        <v>332</v>
      </c>
      <c r="P164" s="100" t="s">
        <v>21</v>
      </c>
      <c r="Q164" s="100" t="s">
        <v>1342</v>
      </c>
      <c r="R164" s="102" t="s">
        <v>1327</v>
      </c>
      <c r="T164" s="105">
        <v>8022</v>
      </c>
      <c r="U164" s="105">
        <v>38186</v>
      </c>
      <c r="V164" s="105">
        <v>11634</v>
      </c>
      <c r="W164" s="105">
        <v>44831</v>
      </c>
      <c r="X164" s="105">
        <v>10263</v>
      </c>
      <c r="Y164" s="106">
        <f t="shared" si="16"/>
        <v>112936</v>
      </c>
      <c r="Z164" s="107">
        <f>T164*'BPU LOT 2 - 2023 ARENH'!F$36</f>
        <v>1160.70318</v>
      </c>
      <c r="AA164" s="107">
        <f>U164*'BPU LOT 2 - 2023 ARENH'!F$37</f>
        <v>8626.9811199999986</v>
      </c>
      <c r="AB164" s="107">
        <f>V164*'BPU LOT 2 - 2023 ARENH'!F$38</f>
        <v>2923.7405399999998</v>
      </c>
      <c r="AC164" s="107">
        <f>W164*'BPU LOT 2 - 2023 ARENH'!F$39</f>
        <v>24892.41275</v>
      </c>
      <c r="AD164" s="107">
        <f>X164*'BPU LOT 2 - 2023 ARENH'!F$40</f>
        <v>8451.4778700000006</v>
      </c>
      <c r="AE164" s="121">
        <f>'BPU LOT 2 - 2023 ARENH'!J$24</f>
        <v>0</v>
      </c>
      <c r="AF164" s="108">
        <f t="shared" si="19"/>
        <v>46055.315459999998</v>
      </c>
      <c r="AG164" s="95">
        <f>'BPU LOT 2 - 2023 ARENH'!G$24</f>
        <v>69.55</v>
      </c>
      <c r="AH164" s="95">
        <f t="shared" si="17"/>
        <v>23.899899999999999</v>
      </c>
      <c r="AI164" s="95">
        <f t="shared" si="18"/>
        <v>0.98</v>
      </c>
      <c r="AJ164" s="107">
        <f>'BPU LOT 2 - 2023 ARENH'!H$36</f>
        <v>-0.26600000000000001</v>
      </c>
      <c r="AK164" s="107">
        <f>'BPU LOT 2 - 2023 ARENH'!H$37</f>
        <v>0</v>
      </c>
      <c r="AL164" s="107">
        <f>'BPU LOT 2 - 2023 ARENH'!H$38</f>
        <v>-0.124</v>
      </c>
      <c r="AM164" s="107">
        <f>'BPU LOT 2 - 2023 ARENH'!H$39</f>
        <v>0.46300000000000002</v>
      </c>
      <c r="AN164" s="107">
        <f>'BPU LOT 2 - 2023 ARENH'!H$40</f>
        <v>1.4830000000000001</v>
      </c>
      <c r="AO164" s="108">
        <f t="shared" si="20"/>
        <v>547.7782787970483</v>
      </c>
      <c r="AP164" s="108">
        <f>'BPU LOT 2 - 2023 ARENH'!K$24</f>
        <v>4.7400000000000003E-3</v>
      </c>
      <c r="AQ164" s="108">
        <f t="shared" si="21"/>
        <v>535.31664000000001</v>
      </c>
      <c r="AR164" s="110">
        <v>101.2505</v>
      </c>
      <c r="AS164" s="110">
        <v>551.75879999999995</v>
      </c>
      <c r="AT164" s="110">
        <v>1263.6062400000001</v>
      </c>
      <c r="AU164" s="110">
        <v>0</v>
      </c>
      <c r="AV164" s="108">
        <f t="shared" si="22"/>
        <v>47138.410378797045</v>
      </c>
      <c r="AW164" s="108">
        <f t="shared" si="23"/>
        <v>49055.025918797051</v>
      </c>
    </row>
    <row r="165" spans="1:49" x14ac:dyDescent="0.35">
      <c r="A165" s="98" t="s">
        <v>145</v>
      </c>
      <c r="B165" s="100"/>
      <c r="C165" s="100"/>
      <c r="D165" s="100" t="s">
        <v>571</v>
      </c>
      <c r="E165" s="100" t="s">
        <v>599</v>
      </c>
      <c r="F165" s="98" t="s">
        <v>334</v>
      </c>
      <c r="G165" s="98"/>
      <c r="H165" s="98" t="s">
        <v>335</v>
      </c>
      <c r="I165" s="98" t="s">
        <v>336</v>
      </c>
      <c r="J165" s="98" t="s">
        <v>334</v>
      </c>
      <c r="K165" s="100" t="s">
        <v>1197</v>
      </c>
      <c r="L165" s="100" t="s">
        <v>981</v>
      </c>
      <c r="M165" s="100" t="s">
        <v>769</v>
      </c>
      <c r="N165" s="100" t="s">
        <v>336</v>
      </c>
      <c r="O165" s="100" t="s">
        <v>770</v>
      </c>
      <c r="P165" s="100" t="s">
        <v>21</v>
      </c>
      <c r="Q165" s="100" t="s">
        <v>1343</v>
      </c>
      <c r="R165" s="102" t="s">
        <v>1328</v>
      </c>
      <c r="T165" s="105">
        <v>3233</v>
      </c>
      <c r="U165" s="105">
        <v>3381</v>
      </c>
      <c r="V165" s="105">
        <v>305</v>
      </c>
      <c r="W165" s="105">
        <v>416</v>
      </c>
      <c r="X165" s="105">
        <v>88</v>
      </c>
      <c r="Y165" s="106">
        <f t="shared" si="16"/>
        <v>7423</v>
      </c>
      <c r="Z165" s="107">
        <f>T165*'BPU LOT 2 - 2023 ARENH'!F$36</f>
        <v>467.78276999999997</v>
      </c>
      <c r="AA165" s="107">
        <f>U165*'BPU LOT 2 - 2023 ARENH'!F$37</f>
        <v>763.83551999999997</v>
      </c>
      <c r="AB165" s="107">
        <f>V165*'BPU LOT 2 - 2023 ARENH'!F$38</f>
        <v>76.649549999999991</v>
      </c>
      <c r="AC165" s="107">
        <f>W165*'BPU LOT 2 - 2023 ARENH'!F$39</f>
        <v>230.98400000000001</v>
      </c>
      <c r="AD165" s="107">
        <f>X165*'BPU LOT 2 - 2023 ARENH'!F$40</f>
        <v>72.467120000000008</v>
      </c>
      <c r="AE165" s="121">
        <f>'BPU LOT 2 - 2023 ARENH'!J$24</f>
        <v>0</v>
      </c>
      <c r="AF165" s="108">
        <f t="shared" si="19"/>
        <v>1611.7189599999999</v>
      </c>
      <c r="AG165" s="95">
        <f>'BPU LOT 2 - 2023 ARENH'!G$24</f>
        <v>69.55</v>
      </c>
      <c r="AH165" s="95">
        <f t="shared" si="17"/>
        <v>23.899899999999999</v>
      </c>
      <c r="AI165" s="95">
        <f t="shared" si="18"/>
        <v>0.98</v>
      </c>
      <c r="AJ165" s="107">
        <f>'BPU LOT 2 - 2023 ARENH'!H$36</f>
        <v>-0.26600000000000001</v>
      </c>
      <c r="AK165" s="107">
        <f>'BPU LOT 2 - 2023 ARENH'!H$37</f>
        <v>0</v>
      </c>
      <c r="AL165" s="107">
        <f>'BPU LOT 2 - 2023 ARENH'!H$38</f>
        <v>-0.124</v>
      </c>
      <c r="AM165" s="107">
        <f>'BPU LOT 2 - 2023 ARENH'!H$39</f>
        <v>0.46300000000000002</v>
      </c>
      <c r="AN165" s="107">
        <f>'BPU LOT 2 - 2023 ARENH'!H$40</f>
        <v>1.4830000000000001</v>
      </c>
      <c r="AO165" s="108">
        <f t="shared" si="20"/>
        <v>1.8849846001368267</v>
      </c>
      <c r="AP165" s="108">
        <f>'BPU LOT 2 - 2023 ARENH'!K$24</f>
        <v>4.7400000000000003E-3</v>
      </c>
      <c r="AQ165" s="108">
        <f t="shared" si="21"/>
        <v>35.185020000000002</v>
      </c>
      <c r="AR165" s="110">
        <v>17.923999999999999</v>
      </c>
      <c r="AS165" s="110">
        <v>184.43129999999999</v>
      </c>
      <c r="AT165" s="110">
        <v>118.83611999999999</v>
      </c>
      <c r="AU165" s="110">
        <v>0</v>
      </c>
      <c r="AV165" s="108">
        <f t="shared" si="22"/>
        <v>1648.7889646001368</v>
      </c>
      <c r="AW165" s="108">
        <f t="shared" si="23"/>
        <v>1969.9803846001366</v>
      </c>
    </row>
    <row r="166" spans="1:49" x14ac:dyDescent="0.35">
      <c r="A166" s="98" t="s">
        <v>97</v>
      </c>
      <c r="B166" s="100" t="s">
        <v>444</v>
      </c>
      <c r="C166" s="100" t="s">
        <v>498</v>
      </c>
      <c r="D166" s="100" t="s">
        <v>506</v>
      </c>
      <c r="E166" s="100" t="s">
        <v>599</v>
      </c>
      <c r="F166" s="98" t="s">
        <v>192</v>
      </c>
      <c r="G166" s="98"/>
      <c r="H166" s="98" t="s">
        <v>193</v>
      </c>
      <c r="I166" s="98" t="s">
        <v>194</v>
      </c>
      <c r="J166" s="98" t="s">
        <v>192</v>
      </c>
      <c r="K166" s="100" t="s">
        <v>1198</v>
      </c>
      <c r="L166" s="100" t="s">
        <v>982</v>
      </c>
      <c r="M166" s="100" t="s">
        <v>771</v>
      </c>
      <c r="N166" s="100" t="s">
        <v>194</v>
      </c>
      <c r="O166" s="100" t="s">
        <v>192</v>
      </c>
      <c r="P166" s="100" t="s">
        <v>17</v>
      </c>
      <c r="Q166" s="100" t="s">
        <v>1339</v>
      </c>
      <c r="R166" s="102"/>
      <c r="T166" s="105">
        <v>0</v>
      </c>
      <c r="U166" s="105">
        <v>0</v>
      </c>
      <c r="V166" s="105">
        <v>0</v>
      </c>
      <c r="W166" s="105">
        <v>0</v>
      </c>
      <c r="X166" s="105">
        <v>0</v>
      </c>
      <c r="Y166" s="106">
        <f t="shared" si="16"/>
        <v>0</v>
      </c>
      <c r="Z166" s="108">
        <f>T166*'BPU LOT 2 - 2023 ARENH'!F$24</f>
        <v>0</v>
      </c>
      <c r="AA166" s="108">
        <f>U166*'BPU LOT 2 - 2023 ARENH'!F$25</f>
        <v>0</v>
      </c>
      <c r="AB166" s="108">
        <f>V166*'BPU LOT 2 - 2023 ARENH'!F$26</f>
        <v>0</v>
      </c>
      <c r="AC166" s="108">
        <f>W166*'BPU LOT 2 - 2023 ARENH'!F$27</f>
        <v>0</v>
      </c>
      <c r="AD166" s="108">
        <f>X166*'BPU LOT 2 - 2023 ARENH'!F$28</f>
        <v>0</v>
      </c>
      <c r="AE166" s="121">
        <f>'BPU LOT 2 - 2023 ARENH'!J$24</f>
        <v>0</v>
      </c>
      <c r="AF166" s="108">
        <f t="shared" si="19"/>
        <v>0</v>
      </c>
      <c r="AG166" s="95">
        <f>'BPU LOT 2 - 2023 ARENH'!G$24</f>
        <v>69.55</v>
      </c>
      <c r="AH166" s="95">
        <f t="shared" si="17"/>
        <v>23.899899999999999</v>
      </c>
      <c r="AI166" s="95">
        <f t="shared" si="18"/>
        <v>0.98</v>
      </c>
      <c r="AJ166" s="108">
        <f>'BPU LOT 2 - 2023 ARENH'!H$24</f>
        <v>-0.24199999999999999</v>
      </c>
      <c r="AK166" s="108">
        <f>'BPU LOT 2 - 2023 ARENH'!H$25</f>
        <v>2.9000000000000001E-2</v>
      </c>
      <c r="AL166" s="108">
        <f>'BPU LOT 2 - 2023 ARENH'!H$26</f>
        <v>-0.14099999999999999</v>
      </c>
      <c r="AM166" s="108">
        <f>'BPU LOT 2 - 2023 ARENH'!H$27</f>
        <v>0.60899999999999999</v>
      </c>
      <c r="AN166" s="108">
        <f>'BPU LOT 2 - 2023 ARENH'!H$28</f>
        <v>0</v>
      </c>
      <c r="AO166" s="108">
        <f t="shared" si="20"/>
        <v>0</v>
      </c>
      <c r="AP166" s="108">
        <f>'BPU LOT 2 - 2023 ARENH'!K$24</f>
        <v>4.7400000000000003E-3</v>
      </c>
      <c r="AQ166" s="108">
        <f t="shared" si="21"/>
        <v>0</v>
      </c>
      <c r="AR166" s="110">
        <v>24.558000000000003</v>
      </c>
      <c r="AS166" s="110">
        <v>262.65999600000004</v>
      </c>
      <c r="AT166" s="110">
        <v>306.48383999999999</v>
      </c>
      <c r="AU166" s="110">
        <v>0</v>
      </c>
      <c r="AV166" s="108">
        <f t="shared" si="22"/>
        <v>0</v>
      </c>
      <c r="AW166" s="108">
        <f t="shared" si="23"/>
        <v>593.70183599999996</v>
      </c>
    </row>
    <row r="167" spans="1:49" x14ac:dyDescent="0.35">
      <c r="A167" s="98" t="s">
        <v>146</v>
      </c>
      <c r="B167" s="100"/>
      <c r="C167" s="100"/>
      <c r="D167" s="100" t="s">
        <v>572</v>
      </c>
      <c r="E167" s="100" t="s">
        <v>599</v>
      </c>
      <c r="F167" s="98" t="s">
        <v>337</v>
      </c>
      <c r="G167" s="98" t="s">
        <v>187</v>
      </c>
      <c r="H167" s="98" t="s">
        <v>338</v>
      </c>
      <c r="I167" s="98" t="s">
        <v>216</v>
      </c>
      <c r="J167" s="98" t="s">
        <v>339</v>
      </c>
      <c r="K167" s="100" t="s">
        <v>1199</v>
      </c>
      <c r="L167" s="100" t="s">
        <v>754</v>
      </c>
      <c r="M167" s="100" t="s">
        <v>754</v>
      </c>
      <c r="N167" s="100" t="s">
        <v>216</v>
      </c>
      <c r="O167" s="100" t="s">
        <v>339</v>
      </c>
      <c r="P167" s="100" t="s">
        <v>17</v>
      </c>
      <c r="Q167" s="100" t="s">
        <v>1341</v>
      </c>
      <c r="R167" s="102" t="s">
        <v>1289</v>
      </c>
      <c r="T167" s="105">
        <v>1172</v>
      </c>
      <c r="U167" s="105">
        <v>4113</v>
      </c>
      <c r="V167" s="105">
        <v>1839</v>
      </c>
      <c r="W167" s="105">
        <v>7993</v>
      </c>
      <c r="X167" s="105">
        <v>0</v>
      </c>
      <c r="Y167" s="106">
        <f t="shared" si="16"/>
        <v>15117</v>
      </c>
      <c r="Z167" s="108">
        <f>T167*'BPU LOT 2 - 2023 ARENH'!F$24</f>
        <v>186.01983999999999</v>
      </c>
      <c r="AA167" s="108">
        <f>U167*'BPU LOT 2 - 2023 ARENH'!F$25</f>
        <v>967.33647000000008</v>
      </c>
      <c r="AB167" s="108">
        <f>V167*'BPU LOT 2 - 2023 ARENH'!F$26</f>
        <v>447.29997000000003</v>
      </c>
      <c r="AC167" s="108">
        <f>W167*'BPU LOT 2 - 2023 ARENH'!F$27</f>
        <v>4506.2136099999998</v>
      </c>
      <c r="AD167" s="108">
        <f>X167*'BPU LOT 2 - 2023 ARENH'!F$28</f>
        <v>0</v>
      </c>
      <c r="AE167" s="121">
        <f>'BPU LOT 2 - 2023 ARENH'!J$24</f>
        <v>0</v>
      </c>
      <c r="AF167" s="108">
        <f t="shared" si="19"/>
        <v>6106.8698899999999</v>
      </c>
      <c r="AG167" s="95">
        <f>'BPU LOT 2 - 2023 ARENH'!G$24</f>
        <v>69.55</v>
      </c>
      <c r="AH167" s="95">
        <f t="shared" si="17"/>
        <v>23.899899999999999</v>
      </c>
      <c r="AI167" s="95">
        <f t="shared" si="18"/>
        <v>0.98</v>
      </c>
      <c r="AJ167" s="108">
        <f>'BPU LOT 2 - 2023 ARENH'!H$24</f>
        <v>-0.24199999999999999</v>
      </c>
      <c r="AK167" s="108">
        <f>'BPU LOT 2 - 2023 ARENH'!H$25</f>
        <v>2.9000000000000001E-2</v>
      </c>
      <c r="AL167" s="108">
        <f>'BPU LOT 2 - 2023 ARENH'!H$26</f>
        <v>-0.14099999999999999</v>
      </c>
      <c r="AM167" s="108">
        <f>'BPU LOT 2 - 2023 ARENH'!H$27</f>
        <v>0.60899999999999999</v>
      </c>
      <c r="AN167" s="108">
        <f>'BPU LOT 2 - 2023 ARENH'!H$28</f>
        <v>0</v>
      </c>
      <c r="AO167" s="108">
        <f t="shared" si="20"/>
        <v>62.401819948144116</v>
      </c>
      <c r="AP167" s="108">
        <f>'BPU LOT 2 - 2023 ARENH'!K$24</f>
        <v>4.7400000000000003E-3</v>
      </c>
      <c r="AQ167" s="108">
        <f t="shared" si="21"/>
        <v>71.65458000000001</v>
      </c>
      <c r="AR167" s="110">
        <v>12.839999999999998</v>
      </c>
      <c r="AS167" s="110">
        <v>212.054328</v>
      </c>
      <c r="AT167" s="110">
        <v>170.25839999999999</v>
      </c>
      <c r="AU167" s="110">
        <v>0</v>
      </c>
      <c r="AV167" s="108">
        <f t="shared" si="22"/>
        <v>6240.9262899481437</v>
      </c>
      <c r="AW167" s="108">
        <f t="shared" si="23"/>
        <v>6636.0790179481437</v>
      </c>
    </row>
    <row r="168" spans="1:49" x14ac:dyDescent="0.35">
      <c r="A168" s="98" t="s">
        <v>147</v>
      </c>
      <c r="B168" s="100" t="s">
        <v>464</v>
      </c>
      <c r="C168" s="100"/>
      <c r="D168" s="100" t="s">
        <v>573</v>
      </c>
      <c r="E168" s="100" t="s">
        <v>599</v>
      </c>
      <c r="F168" s="98" t="s">
        <v>340</v>
      </c>
      <c r="G168" s="98"/>
      <c r="H168" s="98" t="s">
        <v>341</v>
      </c>
      <c r="I168" s="98" t="s">
        <v>269</v>
      </c>
      <c r="J168" s="98" t="s">
        <v>342</v>
      </c>
      <c r="K168" s="100" t="s">
        <v>1200</v>
      </c>
      <c r="L168" s="100" t="s">
        <v>754</v>
      </c>
      <c r="M168" s="100" t="s">
        <v>754</v>
      </c>
      <c r="N168" s="100" t="s">
        <v>269</v>
      </c>
      <c r="O168" s="100" t="s">
        <v>772</v>
      </c>
      <c r="P168" s="100" t="s">
        <v>17</v>
      </c>
      <c r="Q168" s="100" t="s">
        <v>1341</v>
      </c>
      <c r="R168" s="102" t="s">
        <v>1288</v>
      </c>
      <c r="T168" s="105">
        <v>170</v>
      </c>
      <c r="U168" s="105">
        <v>1039</v>
      </c>
      <c r="V168" s="105">
        <v>512</v>
      </c>
      <c r="W168" s="105">
        <v>2751</v>
      </c>
      <c r="X168" s="105">
        <v>0</v>
      </c>
      <c r="Y168" s="106">
        <f t="shared" si="16"/>
        <v>4472</v>
      </c>
      <c r="Z168" s="108">
        <f>T168*'BPU LOT 2 - 2023 ARENH'!F$24</f>
        <v>26.982399999999998</v>
      </c>
      <c r="AA168" s="108">
        <f>U168*'BPU LOT 2 - 2023 ARENH'!F$25</f>
        <v>244.36241000000001</v>
      </c>
      <c r="AB168" s="108">
        <f>V168*'BPU LOT 2 - 2023 ARENH'!F$26</f>
        <v>124.53376</v>
      </c>
      <c r="AC168" s="108">
        <f>W168*'BPU LOT 2 - 2023 ARENH'!F$27</f>
        <v>1550.93127</v>
      </c>
      <c r="AD168" s="108">
        <f>X168*'BPU LOT 2 - 2023 ARENH'!F$28</f>
        <v>0</v>
      </c>
      <c r="AE168" s="121">
        <f>'BPU LOT 2 - 2023 ARENH'!J$24</f>
        <v>0</v>
      </c>
      <c r="AF168" s="108">
        <f t="shared" si="19"/>
        <v>1946.8098399999999</v>
      </c>
      <c r="AG168" s="95">
        <f>'BPU LOT 2 - 2023 ARENH'!G$24</f>
        <v>69.55</v>
      </c>
      <c r="AH168" s="95">
        <f t="shared" si="17"/>
        <v>23.899899999999999</v>
      </c>
      <c r="AI168" s="95">
        <f t="shared" si="18"/>
        <v>0.98</v>
      </c>
      <c r="AJ168" s="108">
        <f>'BPU LOT 2 - 2023 ARENH'!H$24</f>
        <v>-0.24199999999999999</v>
      </c>
      <c r="AK168" s="108">
        <f>'BPU LOT 2 - 2023 ARENH'!H$25</f>
        <v>2.9000000000000001E-2</v>
      </c>
      <c r="AL168" s="108">
        <f>'BPU LOT 2 - 2023 ARENH'!H$26</f>
        <v>-0.14099999999999999</v>
      </c>
      <c r="AM168" s="108">
        <f>'BPU LOT 2 - 2023 ARENH'!H$27</f>
        <v>0.60899999999999999</v>
      </c>
      <c r="AN168" s="108">
        <f>'BPU LOT 2 - 2023 ARENH'!H$28</f>
        <v>0</v>
      </c>
      <c r="AO168" s="108">
        <f t="shared" si="20"/>
        <v>21.724157291139989</v>
      </c>
      <c r="AP168" s="108">
        <f>'BPU LOT 2 - 2023 ARENH'!K$24</f>
        <v>4.7400000000000003E-3</v>
      </c>
      <c r="AQ168" s="108">
        <f t="shared" si="21"/>
        <v>21.197280000000003</v>
      </c>
      <c r="AR168" s="110">
        <v>5.6055000000000001</v>
      </c>
      <c r="AS168" s="110">
        <v>279.52855199999999</v>
      </c>
      <c r="AT168" s="110">
        <v>74.32893</v>
      </c>
      <c r="AU168" s="110">
        <v>0</v>
      </c>
      <c r="AV168" s="108">
        <f t="shared" si="22"/>
        <v>1989.7312772911398</v>
      </c>
      <c r="AW168" s="108">
        <f t="shared" si="23"/>
        <v>2349.1942592911396</v>
      </c>
    </row>
    <row r="169" spans="1:49" x14ac:dyDescent="0.35">
      <c r="A169" s="98" t="s">
        <v>97</v>
      </c>
      <c r="B169" s="100" t="s">
        <v>444</v>
      </c>
      <c r="C169" s="100" t="s">
        <v>499</v>
      </c>
      <c r="D169" s="100" t="s">
        <v>506</v>
      </c>
      <c r="E169" s="100" t="s">
        <v>599</v>
      </c>
      <c r="F169" s="98" t="s">
        <v>192</v>
      </c>
      <c r="G169" s="98"/>
      <c r="H169" s="98" t="s">
        <v>193</v>
      </c>
      <c r="I169" s="98" t="s">
        <v>194</v>
      </c>
      <c r="J169" s="98" t="s">
        <v>192</v>
      </c>
      <c r="K169" s="100" t="s">
        <v>1201</v>
      </c>
      <c r="L169" s="100" t="s">
        <v>983</v>
      </c>
      <c r="M169" s="100" t="s">
        <v>773</v>
      </c>
      <c r="N169" s="100" t="s">
        <v>194</v>
      </c>
      <c r="O169" s="100" t="s">
        <v>192</v>
      </c>
      <c r="P169" s="100" t="s">
        <v>21</v>
      </c>
      <c r="Q169" s="100" t="s">
        <v>1343</v>
      </c>
      <c r="R169" s="102"/>
      <c r="T169" s="105">
        <v>0</v>
      </c>
      <c r="U169" s="105">
        <v>0</v>
      </c>
      <c r="V169" s="105">
        <v>0</v>
      </c>
      <c r="W169" s="105">
        <v>0</v>
      </c>
      <c r="X169" s="105">
        <v>0</v>
      </c>
      <c r="Y169" s="106">
        <f t="shared" si="16"/>
        <v>0</v>
      </c>
      <c r="Z169" s="107">
        <f>T169*'BPU LOT 2 - 2023 ARENH'!F$36</f>
        <v>0</v>
      </c>
      <c r="AA169" s="107">
        <f>U169*'BPU LOT 2 - 2023 ARENH'!F$37</f>
        <v>0</v>
      </c>
      <c r="AB169" s="107">
        <f>V169*'BPU LOT 2 - 2023 ARENH'!F$38</f>
        <v>0</v>
      </c>
      <c r="AC169" s="107">
        <f>W169*'BPU LOT 2 - 2023 ARENH'!F$39</f>
        <v>0</v>
      </c>
      <c r="AD169" s="107">
        <f>X169*'BPU LOT 2 - 2023 ARENH'!F$40</f>
        <v>0</v>
      </c>
      <c r="AE169" s="121">
        <f>'BPU LOT 2 - 2023 ARENH'!J$24</f>
        <v>0</v>
      </c>
      <c r="AF169" s="108">
        <f t="shared" si="19"/>
        <v>0</v>
      </c>
      <c r="AG169" s="95">
        <f>'BPU LOT 2 - 2023 ARENH'!G$24</f>
        <v>69.55</v>
      </c>
      <c r="AH169" s="95">
        <f t="shared" si="17"/>
        <v>23.899899999999999</v>
      </c>
      <c r="AI169" s="95">
        <f t="shared" si="18"/>
        <v>0.98</v>
      </c>
      <c r="AJ169" s="107">
        <f>'BPU LOT 2 - 2023 ARENH'!H$36</f>
        <v>-0.26600000000000001</v>
      </c>
      <c r="AK169" s="107">
        <f>'BPU LOT 2 - 2023 ARENH'!H$37</f>
        <v>0</v>
      </c>
      <c r="AL169" s="107">
        <f>'BPU LOT 2 - 2023 ARENH'!H$38</f>
        <v>-0.124</v>
      </c>
      <c r="AM169" s="107">
        <f>'BPU LOT 2 - 2023 ARENH'!H$39</f>
        <v>0.46300000000000002</v>
      </c>
      <c r="AN169" s="107">
        <f>'BPU LOT 2 - 2023 ARENH'!H$40</f>
        <v>1.4830000000000001</v>
      </c>
      <c r="AO169" s="108">
        <f t="shared" si="20"/>
        <v>0</v>
      </c>
      <c r="AP169" s="108">
        <f>'BPU LOT 2 - 2023 ARENH'!K$24</f>
        <v>4.7400000000000003E-3</v>
      </c>
      <c r="AQ169" s="108">
        <f t="shared" si="21"/>
        <v>0</v>
      </c>
      <c r="AR169" s="110">
        <v>94.313500000000019</v>
      </c>
      <c r="AS169" s="110">
        <v>324.34469999999999</v>
      </c>
      <c r="AT169" s="110">
        <v>1177.0324800000001</v>
      </c>
      <c r="AU169" s="110">
        <v>0</v>
      </c>
      <c r="AV169" s="108">
        <f t="shared" si="22"/>
        <v>0</v>
      </c>
      <c r="AW169" s="108">
        <f t="shared" si="23"/>
        <v>1595.6906800000002</v>
      </c>
    </row>
    <row r="170" spans="1:49" x14ac:dyDescent="0.35">
      <c r="A170" s="98" t="s">
        <v>97</v>
      </c>
      <c r="B170" s="100" t="s">
        <v>444</v>
      </c>
      <c r="C170" s="100"/>
      <c r="D170" s="100" t="s">
        <v>506</v>
      </c>
      <c r="E170" s="100" t="s">
        <v>599</v>
      </c>
      <c r="F170" s="98" t="s">
        <v>192</v>
      </c>
      <c r="G170" s="98"/>
      <c r="H170" s="98" t="s">
        <v>193</v>
      </c>
      <c r="I170" s="98" t="s">
        <v>194</v>
      </c>
      <c r="J170" s="98" t="s">
        <v>192</v>
      </c>
      <c r="K170" s="100" t="s">
        <v>1202</v>
      </c>
      <c r="L170" s="100" t="s">
        <v>984</v>
      </c>
      <c r="M170" s="100" t="s">
        <v>695</v>
      </c>
      <c r="N170" s="100" t="s">
        <v>194</v>
      </c>
      <c r="O170" s="100" t="s">
        <v>192</v>
      </c>
      <c r="P170" s="100" t="s">
        <v>17</v>
      </c>
      <c r="Q170" s="100" t="s">
        <v>1345</v>
      </c>
      <c r="R170" s="102"/>
      <c r="T170" s="105">
        <v>0</v>
      </c>
      <c r="U170" s="105">
        <v>0</v>
      </c>
      <c r="V170" s="105">
        <v>0</v>
      </c>
      <c r="W170" s="105">
        <v>0</v>
      </c>
      <c r="X170" s="105">
        <v>0</v>
      </c>
      <c r="Y170" s="106">
        <f t="shared" si="16"/>
        <v>0</v>
      </c>
      <c r="Z170" s="108">
        <f>T170*'BPU LOT 2 - 2023 ARENH'!F$24</f>
        <v>0</v>
      </c>
      <c r="AA170" s="108">
        <f>U170*'BPU LOT 2 - 2023 ARENH'!F$25</f>
        <v>0</v>
      </c>
      <c r="AB170" s="108">
        <f>V170*'BPU LOT 2 - 2023 ARENH'!F$26</f>
        <v>0</v>
      </c>
      <c r="AC170" s="108">
        <f>W170*'BPU LOT 2 - 2023 ARENH'!F$27</f>
        <v>0</v>
      </c>
      <c r="AD170" s="108">
        <f>X170*'BPU LOT 2 - 2023 ARENH'!F$28</f>
        <v>0</v>
      </c>
      <c r="AE170" s="121">
        <f>'BPU LOT 2 - 2023 ARENH'!J$24</f>
        <v>0</v>
      </c>
      <c r="AF170" s="108">
        <f t="shared" si="19"/>
        <v>0</v>
      </c>
      <c r="AG170" s="95">
        <f>'BPU LOT 2 - 2023 ARENH'!G$24</f>
        <v>69.55</v>
      </c>
      <c r="AH170" s="95">
        <f t="shared" si="17"/>
        <v>23.899899999999999</v>
      </c>
      <c r="AI170" s="95">
        <f t="shared" si="18"/>
        <v>0.98</v>
      </c>
      <c r="AJ170" s="108">
        <f>'BPU LOT 2 - 2023 ARENH'!H$24</f>
        <v>-0.24199999999999999</v>
      </c>
      <c r="AK170" s="108">
        <f>'BPU LOT 2 - 2023 ARENH'!H$25</f>
        <v>2.9000000000000001E-2</v>
      </c>
      <c r="AL170" s="108">
        <f>'BPU LOT 2 - 2023 ARENH'!H$26</f>
        <v>-0.14099999999999999</v>
      </c>
      <c r="AM170" s="108">
        <f>'BPU LOT 2 - 2023 ARENH'!H$27</f>
        <v>0.60899999999999999</v>
      </c>
      <c r="AN170" s="108">
        <f>'BPU LOT 2 - 2023 ARENH'!H$28</f>
        <v>0</v>
      </c>
      <c r="AO170" s="108">
        <f t="shared" si="20"/>
        <v>0</v>
      </c>
      <c r="AP170" s="108">
        <f>'BPU LOT 2 - 2023 ARENH'!K$24</f>
        <v>4.7400000000000003E-3</v>
      </c>
      <c r="AQ170" s="108">
        <f t="shared" si="21"/>
        <v>0</v>
      </c>
      <c r="AR170" s="110">
        <v>55.308</v>
      </c>
      <c r="AS170" s="110">
        <v>354.97652399999998</v>
      </c>
      <c r="AT170" s="110">
        <v>690.24383999999998</v>
      </c>
      <c r="AU170" s="110">
        <v>0</v>
      </c>
      <c r="AV170" s="108">
        <f t="shared" si="22"/>
        <v>0</v>
      </c>
      <c r="AW170" s="108">
        <f t="shared" si="23"/>
        <v>1100.528364</v>
      </c>
    </row>
    <row r="171" spans="1:49" x14ac:dyDescent="0.35">
      <c r="A171" s="98" t="s">
        <v>148</v>
      </c>
      <c r="B171" s="100" t="s">
        <v>465</v>
      </c>
      <c r="C171" s="100"/>
      <c r="D171" s="100" t="s">
        <v>574</v>
      </c>
      <c r="E171" s="100" t="s">
        <v>599</v>
      </c>
      <c r="F171" s="98" t="s">
        <v>343</v>
      </c>
      <c r="G171" s="98"/>
      <c r="H171" s="98" t="s">
        <v>344</v>
      </c>
      <c r="I171" s="98" t="s">
        <v>345</v>
      </c>
      <c r="J171" s="98" t="s">
        <v>346</v>
      </c>
      <c r="K171" s="100" t="s">
        <v>1203</v>
      </c>
      <c r="L171" s="100" t="s">
        <v>754</v>
      </c>
      <c r="M171" s="100" t="s">
        <v>774</v>
      </c>
      <c r="N171" s="100" t="s">
        <v>345</v>
      </c>
      <c r="O171" s="100" t="s">
        <v>346</v>
      </c>
      <c r="P171" s="100" t="s">
        <v>17</v>
      </c>
      <c r="Q171" s="100" t="s">
        <v>1341</v>
      </c>
      <c r="R171" s="102" t="s">
        <v>1289</v>
      </c>
      <c r="T171" s="105">
        <v>2276</v>
      </c>
      <c r="U171" s="105">
        <v>5544</v>
      </c>
      <c r="V171" s="105">
        <v>4466</v>
      </c>
      <c r="W171" s="105">
        <v>13071</v>
      </c>
      <c r="X171" s="105">
        <v>0</v>
      </c>
      <c r="Y171" s="106">
        <f t="shared" si="16"/>
        <v>25357</v>
      </c>
      <c r="Z171" s="108">
        <f>T171*'BPU LOT 2 - 2023 ARENH'!F$24</f>
        <v>361.24671999999998</v>
      </c>
      <c r="AA171" s="108">
        <f>U171*'BPU LOT 2 - 2023 ARENH'!F$25</f>
        <v>1303.89336</v>
      </c>
      <c r="AB171" s="108">
        <f>V171*'BPU LOT 2 - 2023 ARENH'!F$26</f>
        <v>1086.2651800000001</v>
      </c>
      <c r="AC171" s="108">
        <f>W171*'BPU LOT 2 - 2023 ARENH'!F$27</f>
        <v>7369.0376699999997</v>
      </c>
      <c r="AD171" s="108">
        <f>X171*'BPU LOT 2 - 2023 ARENH'!F$28</f>
        <v>0</v>
      </c>
      <c r="AE171" s="121">
        <f>'BPU LOT 2 - 2023 ARENH'!J$24</f>
        <v>0</v>
      </c>
      <c r="AF171" s="108">
        <f t="shared" si="19"/>
        <v>10120.442930000001</v>
      </c>
      <c r="AG171" s="95">
        <f>'BPU LOT 2 - 2023 ARENH'!G$24</f>
        <v>69.55</v>
      </c>
      <c r="AH171" s="95">
        <f t="shared" si="17"/>
        <v>23.899899999999999</v>
      </c>
      <c r="AI171" s="95">
        <f t="shared" si="18"/>
        <v>0.98</v>
      </c>
      <c r="AJ171" s="108">
        <f>'BPU LOT 2 - 2023 ARENH'!H$24</f>
        <v>-0.24199999999999999</v>
      </c>
      <c r="AK171" s="108">
        <f>'BPU LOT 2 - 2023 ARENH'!H$25</f>
        <v>2.9000000000000001E-2</v>
      </c>
      <c r="AL171" s="108">
        <f>'BPU LOT 2 - 2023 ARENH'!H$26</f>
        <v>-0.14099999999999999</v>
      </c>
      <c r="AM171" s="108">
        <f>'BPU LOT 2 - 2023 ARENH'!H$27</f>
        <v>0.60899999999999999</v>
      </c>
      <c r="AN171" s="108">
        <f>'BPU LOT 2 - 2023 ARENH'!H$28</f>
        <v>0</v>
      </c>
      <c r="AO171" s="108">
        <f t="shared" si="20"/>
        <v>100.362188444599</v>
      </c>
      <c r="AP171" s="108">
        <f>'BPU LOT 2 - 2023 ARENH'!K$24</f>
        <v>4.7400000000000003E-3</v>
      </c>
      <c r="AQ171" s="108">
        <f t="shared" si="21"/>
        <v>120.19218000000001</v>
      </c>
      <c r="AR171" s="110">
        <v>19.2865</v>
      </c>
      <c r="AS171" s="110">
        <v>212.054328</v>
      </c>
      <c r="AT171" s="110">
        <v>255.73898999999997</v>
      </c>
      <c r="AU171" s="110">
        <v>0</v>
      </c>
      <c r="AV171" s="108">
        <f t="shared" si="22"/>
        <v>10340.997298444599</v>
      </c>
      <c r="AW171" s="108">
        <f t="shared" si="23"/>
        <v>10828.0771164446</v>
      </c>
    </row>
    <row r="172" spans="1:49" x14ac:dyDescent="0.35">
      <c r="A172" s="98" t="s">
        <v>149</v>
      </c>
      <c r="B172" s="100"/>
      <c r="C172" s="100"/>
      <c r="D172" s="100" t="s">
        <v>575</v>
      </c>
      <c r="E172" s="100" t="s">
        <v>599</v>
      </c>
      <c r="F172" s="98" t="s">
        <v>347</v>
      </c>
      <c r="G172" s="98"/>
      <c r="H172" s="98" t="s">
        <v>348</v>
      </c>
      <c r="I172" s="98" t="s">
        <v>349</v>
      </c>
      <c r="J172" s="98" t="s">
        <v>347</v>
      </c>
      <c r="K172" s="100" t="s">
        <v>1204</v>
      </c>
      <c r="L172" s="100" t="s">
        <v>970</v>
      </c>
      <c r="M172" s="100" t="s">
        <v>775</v>
      </c>
      <c r="N172" s="100" t="s">
        <v>349</v>
      </c>
      <c r="O172" s="100" t="s">
        <v>347</v>
      </c>
      <c r="P172" s="100" t="s">
        <v>17</v>
      </c>
      <c r="Q172" s="100" t="s">
        <v>1341</v>
      </c>
      <c r="R172" s="102" t="s">
        <v>1293</v>
      </c>
      <c r="T172" s="105">
        <v>535</v>
      </c>
      <c r="U172" s="105">
        <v>645</v>
      </c>
      <c r="V172" s="105">
        <v>4463</v>
      </c>
      <c r="W172" s="105">
        <v>5614</v>
      </c>
      <c r="X172" s="105">
        <v>0</v>
      </c>
      <c r="Y172" s="106">
        <f t="shared" si="16"/>
        <v>11257</v>
      </c>
      <c r="Z172" s="108">
        <f>T172*'BPU LOT 2 - 2023 ARENH'!F$24</f>
        <v>84.915199999999999</v>
      </c>
      <c r="AA172" s="108">
        <f>U172*'BPU LOT 2 - 2023 ARENH'!F$25</f>
        <v>151.69755000000001</v>
      </c>
      <c r="AB172" s="108">
        <f>V172*'BPU LOT 2 - 2023 ARENH'!F$26</f>
        <v>1085.53549</v>
      </c>
      <c r="AC172" s="108">
        <f>W172*'BPU LOT 2 - 2023 ARENH'!F$27</f>
        <v>3165.0047799999998</v>
      </c>
      <c r="AD172" s="108">
        <f>X172*'BPU LOT 2 - 2023 ARENH'!F$28</f>
        <v>0</v>
      </c>
      <c r="AE172" s="121">
        <f>'BPU LOT 2 - 2023 ARENH'!J$24</f>
        <v>0</v>
      </c>
      <c r="AF172" s="108">
        <f t="shared" si="19"/>
        <v>4487.1530199999997</v>
      </c>
      <c r="AG172" s="95">
        <f>'BPU LOT 2 - 2023 ARENH'!G$24</f>
        <v>69.55</v>
      </c>
      <c r="AH172" s="95">
        <f t="shared" si="17"/>
        <v>23.899899999999999</v>
      </c>
      <c r="AI172" s="95">
        <f t="shared" si="18"/>
        <v>0.98</v>
      </c>
      <c r="AJ172" s="108">
        <f>'BPU LOT 2 - 2023 ARENH'!H$24</f>
        <v>-0.24199999999999999</v>
      </c>
      <c r="AK172" s="108">
        <f>'BPU LOT 2 - 2023 ARENH'!H$25</f>
        <v>2.9000000000000001E-2</v>
      </c>
      <c r="AL172" s="108">
        <f>'BPU LOT 2 - 2023 ARENH'!H$26</f>
        <v>-0.14099999999999999</v>
      </c>
      <c r="AM172" s="108">
        <f>'BPU LOT 2 - 2023 ARENH'!H$27</f>
        <v>0.60899999999999999</v>
      </c>
      <c r="AN172" s="108">
        <f>'BPU LOT 2 - 2023 ARENH'!H$28</f>
        <v>0</v>
      </c>
      <c r="AO172" s="108">
        <f t="shared" si="20"/>
        <v>41.182195271335118</v>
      </c>
      <c r="AP172" s="108">
        <f>'BPU LOT 2 - 2023 ARENH'!K$24</f>
        <v>4.7400000000000003E-3</v>
      </c>
      <c r="AQ172" s="108">
        <f t="shared" si="21"/>
        <v>53.358180000000004</v>
      </c>
      <c r="AR172" s="110">
        <v>11.394</v>
      </c>
      <c r="AS172" s="110">
        <v>228.92288400000001</v>
      </c>
      <c r="AT172" s="110">
        <v>151.08444</v>
      </c>
      <c r="AU172" s="110">
        <v>0</v>
      </c>
      <c r="AV172" s="108">
        <f t="shared" si="22"/>
        <v>4581.6933952713352</v>
      </c>
      <c r="AW172" s="108">
        <f t="shared" si="23"/>
        <v>4973.0947192713347</v>
      </c>
    </row>
    <row r="173" spans="1:49" x14ac:dyDescent="0.35">
      <c r="A173" s="98" t="s">
        <v>97</v>
      </c>
      <c r="B173" s="100" t="s">
        <v>444</v>
      </c>
      <c r="C173" s="100" t="s">
        <v>480</v>
      </c>
      <c r="D173" s="100" t="s">
        <v>506</v>
      </c>
      <c r="E173" s="100" t="s">
        <v>599</v>
      </c>
      <c r="F173" s="98" t="s">
        <v>192</v>
      </c>
      <c r="G173" s="98"/>
      <c r="H173" s="98" t="s">
        <v>193</v>
      </c>
      <c r="I173" s="98" t="s">
        <v>194</v>
      </c>
      <c r="J173" s="98" t="s">
        <v>192</v>
      </c>
      <c r="K173" s="100" t="s">
        <v>1205</v>
      </c>
      <c r="L173" s="100" t="s">
        <v>985</v>
      </c>
      <c r="M173" s="100" t="s">
        <v>776</v>
      </c>
      <c r="N173" s="100" t="s">
        <v>194</v>
      </c>
      <c r="O173" s="100" t="s">
        <v>192</v>
      </c>
      <c r="P173" s="100" t="s">
        <v>17</v>
      </c>
      <c r="Q173" s="100" t="s">
        <v>1339</v>
      </c>
      <c r="R173" s="102"/>
      <c r="T173" s="105">
        <v>0</v>
      </c>
      <c r="U173" s="105">
        <v>0</v>
      </c>
      <c r="V173" s="105">
        <v>0</v>
      </c>
      <c r="W173" s="105">
        <v>0</v>
      </c>
      <c r="X173" s="105">
        <v>0</v>
      </c>
      <c r="Y173" s="106">
        <f t="shared" si="16"/>
        <v>0</v>
      </c>
      <c r="Z173" s="108">
        <f>T173*'BPU LOT 2 - 2023 ARENH'!F$24</f>
        <v>0</v>
      </c>
      <c r="AA173" s="108">
        <f>U173*'BPU LOT 2 - 2023 ARENH'!F$25</f>
        <v>0</v>
      </c>
      <c r="AB173" s="108">
        <f>V173*'BPU LOT 2 - 2023 ARENH'!F$26</f>
        <v>0</v>
      </c>
      <c r="AC173" s="108">
        <f>W173*'BPU LOT 2 - 2023 ARENH'!F$27</f>
        <v>0</v>
      </c>
      <c r="AD173" s="108">
        <f>X173*'BPU LOT 2 - 2023 ARENH'!F$28</f>
        <v>0</v>
      </c>
      <c r="AE173" s="121">
        <f>'BPU LOT 2 - 2023 ARENH'!J$24</f>
        <v>0</v>
      </c>
      <c r="AF173" s="108">
        <f t="shared" si="19"/>
        <v>0</v>
      </c>
      <c r="AG173" s="95">
        <f>'BPU LOT 2 - 2023 ARENH'!G$24</f>
        <v>69.55</v>
      </c>
      <c r="AH173" s="95">
        <f t="shared" si="17"/>
        <v>23.899899999999999</v>
      </c>
      <c r="AI173" s="95">
        <f t="shared" si="18"/>
        <v>0.98</v>
      </c>
      <c r="AJ173" s="108">
        <f>'BPU LOT 2 - 2023 ARENH'!H$24</f>
        <v>-0.24199999999999999</v>
      </c>
      <c r="AK173" s="108">
        <f>'BPU LOT 2 - 2023 ARENH'!H$25</f>
        <v>2.9000000000000001E-2</v>
      </c>
      <c r="AL173" s="108">
        <f>'BPU LOT 2 - 2023 ARENH'!H$26</f>
        <v>-0.14099999999999999</v>
      </c>
      <c r="AM173" s="108">
        <f>'BPU LOT 2 - 2023 ARENH'!H$27</f>
        <v>0.60899999999999999</v>
      </c>
      <c r="AN173" s="108">
        <f>'BPU LOT 2 - 2023 ARENH'!H$28</f>
        <v>0</v>
      </c>
      <c r="AO173" s="108">
        <f t="shared" si="20"/>
        <v>0</v>
      </c>
      <c r="AP173" s="108">
        <f>'BPU LOT 2 - 2023 ARENH'!K$24</f>
        <v>4.7400000000000003E-3</v>
      </c>
      <c r="AQ173" s="108">
        <f t="shared" si="21"/>
        <v>0</v>
      </c>
      <c r="AR173" s="110">
        <v>25.998499999999996</v>
      </c>
      <c r="AS173" s="110">
        <v>347.00277599999998</v>
      </c>
      <c r="AT173" s="110">
        <v>324.46127999999999</v>
      </c>
      <c r="AU173" s="110">
        <v>0</v>
      </c>
      <c r="AV173" s="108">
        <f t="shared" si="22"/>
        <v>0</v>
      </c>
      <c r="AW173" s="108">
        <f t="shared" si="23"/>
        <v>697.46255599999995</v>
      </c>
    </row>
    <row r="174" spans="1:49" x14ac:dyDescent="0.35">
      <c r="A174" s="98" t="s">
        <v>150</v>
      </c>
      <c r="B174" s="100"/>
      <c r="C174" s="100"/>
      <c r="D174" s="100" t="s">
        <v>528</v>
      </c>
      <c r="E174" s="100" t="s">
        <v>599</v>
      </c>
      <c r="F174" s="98" t="s">
        <v>350</v>
      </c>
      <c r="G174" s="98"/>
      <c r="H174" s="98" t="s">
        <v>290</v>
      </c>
      <c r="I174" s="98" t="s">
        <v>351</v>
      </c>
      <c r="J174" s="98" t="s">
        <v>352</v>
      </c>
      <c r="K174" s="100" t="s">
        <v>1206</v>
      </c>
      <c r="L174" s="100" t="s">
        <v>986</v>
      </c>
      <c r="M174" s="100" t="s">
        <v>777</v>
      </c>
      <c r="N174" s="100" t="s">
        <v>351</v>
      </c>
      <c r="O174" s="100" t="s">
        <v>352</v>
      </c>
      <c r="P174" s="100" t="s">
        <v>17</v>
      </c>
      <c r="Q174" s="100" t="s">
        <v>1340</v>
      </c>
      <c r="R174" s="102" t="s">
        <v>1289</v>
      </c>
      <c r="T174" s="105">
        <v>6595</v>
      </c>
      <c r="U174" s="105">
        <v>196</v>
      </c>
      <c r="V174" s="105">
        <v>11807</v>
      </c>
      <c r="W174" s="105">
        <v>430</v>
      </c>
      <c r="X174" s="105">
        <v>0</v>
      </c>
      <c r="Y174" s="106">
        <f t="shared" si="16"/>
        <v>19028</v>
      </c>
      <c r="Z174" s="108">
        <f>T174*'BPU LOT 2 - 2023 ARENH'!F$24</f>
        <v>1046.7583999999999</v>
      </c>
      <c r="AA174" s="108">
        <f>U174*'BPU LOT 2 - 2023 ARENH'!F$25</f>
        <v>46.097239999999999</v>
      </c>
      <c r="AB174" s="108">
        <f>V174*'BPU LOT 2 - 2023 ARENH'!F$26</f>
        <v>2871.8166099999999</v>
      </c>
      <c r="AC174" s="108">
        <f>W174*'BPU LOT 2 - 2023 ARENH'!F$27</f>
        <v>242.4211</v>
      </c>
      <c r="AD174" s="108">
        <f>X174*'BPU LOT 2 - 2023 ARENH'!F$28</f>
        <v>0</v>
      </c>
      <c r="AE174" s="121">
        <f>'BPU LOT 2 - 2023 ARENH'!J$24</f>
        <v>0</v>
      </c>
      <c r="AF174" s="108">
        <f t="shared" si="19"/>
        <v>4207.0933499999992</v>
      </c>
      <c r="AG174" s="95">
        <f>'BPU LOT 2 - 2023 ARENH'!G$24</f>
        <v>69.55</v>
      </c>
      <c r="AH174" s="95">
        <f t="shared" si="17"/>
        <v>23.899899999999999</v>
      </c>
      <c r="AI174" s="95">
        <f t="shared" si="18"/>
        <v>0.98</v>
      </c>
      <c r="AJ174" s="108">
        <f>'BPU LOT 2 - 2023 ARENH'!H$24</f>
        <v>-0.24199999999999999</v>
      </c>
      <c r="AK174" s="108">
        <f>'BPU LOT 2 - 2023 ARENH'!H$25</f>
        <v>2.9000000000000001E-2</v>
      </c>
      <c r="AL174" s="108">
        <f>'BPU LOT 2 - 2023 ARENH'!H$26</f>
        <v>-0.14099999999999999</v>
      </c>
      <c r="AM174" s="108">
        <f>'BPU LOT 2 - 2023 ARENH'!H$27</f>
        <v>0.60899999999999999</v>
      </c>
      <c r="AN174" s="108">
        <f>'BPU LOT 2 - 2023 ARENH'!H$28</f>
        <v>0</v>
      </c>
      <c r="AO174" s="108">
        <f t="shared" si="20"/>
        <v>-11.928081516239212</v>
      </c>
      <c r="AP174" s="108">
        <f>'BPU LOT 2 - 2023 ARENH'!K$24</f>
        <v>4.7400000000000003E-3</v>
      </c>
      <c r="AQ174" s="108">
        <f t="shared" si="21"/>
        <v>90.192720000000008</v>
      </c>
      <c r="AR174" s="110">
        <v>17.124500000000001</v>
      </c>
      <c r="AS174" s="110">
        <v>215.10698399999998</v>
      </c>
      <c r="AT174" s="110">
        <v>227.07087000000001</v>
      </c>
      <c r="AU174" s="110">
        <v>0</v>
      </c>
      <c r="AV174" s="108">
        <f t="shared" si="22"/>
        <v>4285.35798848376</v>
      </c>
      <c r="AW174" s="108">
        <f t="shared" si="23"/>
        <v>4744.6603424837595</v>
      </c>
    </row>
    <row r="175" spans="1:49" x14ac:dyDescent="0.35">
      <c r="A175" s="98" t="s">
        <v>97</v>
      </c>
      <c r="B175" s="100" t="s">
        <v>466</v>
      </c>
      <c r="C175" s="100" t="s">
        <v>500</v>
      </c>
      <c r="D175" s="100" t="s">
        <v>506</v>
      </c>
      <c r="E175" s="100" t="s">
        <v>599</v>
      </c>
      <c r="F175" s="98" t="s">
        <v>192</v>
      </c>
      <c r="G175" s="98"/>
      <c r="H175" s="98" t="s">
        <v>193</v>
      </c>
      <c r="I175" s="98" t="s">
        <v>194</v>
      </c>
      <c r="J175" s="98" t="s">
        <v>192</v>
      </c>
      <c r="K175" s="100" t="s">
        <v>1207</v>
      </c>
      <c r="L175" s="100" t="s">
        <v>987</v>
      </c>
      <c r="M175" s="100" t="s">
        <v>778</v>
      </c>
      <c r="N175" s="100" t="s">
        <v>194</v>
      </c>
      <c r="O175" s="100" t="s">
        <v>192</v>
      </c>
      <c r="P175" s="100" t="s">
        <v>17</v>
      </c>
      <c r="Q175" s="100" t="s">
        <v>1339</v>
      </c>
      <c r="R175" s="102"/>
      <c r="T175" s="105">
        <v>0</v>
      </c>
      <c r="U175" s="105">
        <v>0</v>
      </c>
      <c r="V175" s="105">
        <v>0</v>
      </c>
      <c r="W175" s="105">
        <v>0</v>
      </c>
      <c r="X175" s="105">
        <v>0</v>
      </c>
      <c r="Y175" s="106">
        <f t="shared" si="16"/>
        <v>0</v>
      </c>
      <c r="Z175" s="108">
        <f>T175*'BPU LOT 2 - 2023 ARENH'!F$24</f>
        <v>0</v>
      </c>
      <c r="AA175" s="108">
        <f>U175*'BPU LOT 2 - 2023 ARENH'!F$25</f>
        <v>0</v>
      </c>
      <c r="AB175" s="108">
        <f>V175*'BPU LOT 2 - 2023 ARENH'!F$26</f>
        <v>0</v>
      </c>
      <c r="AC175" s="108">
        <f>W175*'BPU LOT 2 - 2023 ARENH'!F$27</f>
        <v>0</v>
      </c>
      <c r="AD175" s="108">
        <f>X175*'BPU LOT 2 - 2023 ARENH'!F$28</f>
        <v>0</v>
      </c>
      <c r="AE175" s="121">
        <f>'BPU LOT 2 - 2023 ARENH'!J$24</f>
        <v>0</v>
      </c>
      <c r="AF175" s="108">
        <f t="shared" si="19"/>
        <v>0</v>
      </c>
      <c r="AG175" s="95">
        <f>'BPU LOT 2 - 2023 ARENH'!G$24</f>
        <v>69.55</v>
      </c>
      <c r="AH175" s="95">
        <f t="shared" si="17"/>
        <v>23.899899999999999</v>
      </c>
      <c r="AI175" s="95">
        <f t="shared" si="18"/>
        <v>0.98</v>
      </c>
      <c r="AJ175" s="108">
        <f>'BPU LOT 2 - 2023 ARENH'!H$24</f>
        <v>-0.24199999999999999</v>
      </c>
      <c r="AK175" s="108">
        <f>'BPU LOT 2 - 2023 ARENH'!H$25</f>
        <v>2.9000000000000001E-2</v>
      </c>
      <c r="AL175" s="108">
        <f>'BPU LOT 2 - 2023 ARENH'!H$26</f>
        <v>-0.14099999999999999</v>
      </c>
      <c r="AM175" s="108">
        <f>'BPU LOT 2 - 2023 ARENH'!H$27</f>
        <v>0.60899999999999999</v>
      </c>
      <c r="AN175" s="108">
        <f>'BPU LOT 2 - 2023 ARENH'!H$28</f>
        <v>0</v>
      </c>
      <c r="AO175" s="108">
        <f t="shared" si="20"/>
        <v>0</v>
      </c>
      <c r="AP175" s="108">
        <f>'BPU LOT 2 - 2023 ARENH'!K$24</f>
        <v>4.7400000000000003E-3</v>
      </c>
      <c r="AQ175" s="108">
        <f t="shared" si="21"/>
        <v>0</v>
      </c>
      <c r="AR175" s="110">
        <v>43.296500000000002</v>
      </c>
      <c r="AS175" s="110">
        <v>431.34555600000004</v>
      </c>
      <c r="AT175" s="110">
        <v>540.34032000000002</v>
      </c>
      <c r="AU175" s="110">
        <v>0</v>
      </c>
      <c r="AV175" s="108">
        <f t="shared" si="22"/>
        <v>0</v>
      </c>
      <c r="AW175" s="108">
        <f t="shared" si="23"/>
        <v>1014.982376</v>
      </c>
    </row>
    <row r="176" spans="1:49" x14ac:dyDescent="0.35">
      <c r="A176" s="98" t="s">
        <v>151</v>
      </c>
      <c r="B176" s="100"/>
      <c r="C176" s="100"/>
      <c r="D176" s="100" t="s">
        <v>576</v>
      </c>
      <c r="E176" s="100" t="s">
        <v>599</v>
      </c>
      <c r="F176" s="98" t="s">
        <v>353</v>
      </c>
      <c r="G176" s="98"/>
      <c r="H176" s="98" t="s">
        <v>354</v>
      </c>
      <c r="I176" s="98" t="s">
        <v>355</v>
      </c>
      <c r="J176" s="98" t="s">
        <v>353</v>
      </c>
      <c r="K176" s="100" t="s">
        <v>1208</v>
      </c>
      <c r="L176" s="100" t="s">
        <v>754</v>
      </c>
      <c r="M176" s="100" t="s">
        <v>754</v>
      </c>
      <c r="N176" s="100" t="s">
        <v>355</v>
      </c>
      <c r="O176" s="100" t="s">
        <v>353</v>
      </c>
      <c r="P176" s="100" t="s">
        <v>17</v>
      </c>
      <c r="Q176" s="100" t="s">
        <v>1341</v>
      </c>
      <c r="R176" s="102" t="s">
        <v>1293</v>
      </c>
      <c r="T176" s="105">
        <v>882</v>
      </c>
      <c r="U176" s="105">
        <v>511</v>
      </c>
      <c r="V176" s="105">
        <v>1362</v>
      </c>
      <c r="W176" s="105">
        <v>1405</v>
      </c>
      <c r="X176" s="105">
        <v>0</v>
      </c>
      <c r="Y176" s="106">
        <f t="shared" si="16"/>
        <v>4160</v>
      </c>
      <c r="Z176" s="108">
        <f>T176*'BPU LOT 2 - 2023 ARENH'!F$24</f>
        <v>139.99104</v>
      </c>
      <c r="AA176" s="108">
        <f>U176*'BPU LOT 2 - 2023 ARENH'!F$25</f>
        <v>120.18209</v>
      </c>
      <c r="AB176" s="108">
        <f>V176*'BPU LOT 2 - 2023 ARENH'!F$26</f>
        <v>331.27926000000002</v>
      </c>
      <c r="AC176" s="108">
        <f>W176*'BPU LOT 2 - 2023 ARENH'!F$27</f>
        <v>792.09685000000002</v>
      </c>
      <c r="AD176" s="108">
        <f>X176*'BPU LOT 2 - 2023 ARENH'!F$28</f>
        <v>0</v>
      </c>
      <c r="AE176" s="121">
        <f>'BPU LOT 2 - 2023 ARENH'!J$24</f>
        <v>0</v>
      </c>
      <c r="AF176" s="108">
        <f t="shared" si="19"/>
        <v>1383.5492400000001</v>
      </c>
      <c r="AG176" s="95">
        <f>'BPU LOT 2 - 2023 ARENH'!G$24</f>
        <v>69.55</v>
      </c>
      <c r="AH176" s="95">
        <f t="shared" si="17"/>
        <v>23.899899999999999</v>
      </c>
      <c r="AI176" s="95">
        <f t="shared" si="18"/>
        <v>0.98</v>
      </c>
      <c r="AJ176" s="108">
        <f>'BPU LOT 2 - 2023 ARENH'!H$24</f>
        <v>-0.24199999999999999</v>
      </c>
      <c r="AK176" s="108">
        <f>'BPU LOT 2 - 2023 ARENH'!H$25</f>
        <v>2.9000000000000001E-2</v>
      </c>
      <c r="AL176" s="108">
        <f>'BPU LOT 2 - 2023 ARENH'!H$26</f>
        <v>-0.14099999999999999</v>
      </c>
      <c r="AM176" s="108">
        <f>'BPU LOT 2 - 2023 ARENH'!H$27</f>
        <v>0.60899999999999999</v>
      </c>
      <c r="AN176" s="108">
        <f>'BPU LOT 2 - 2023 ARENH'!H$28</f>
        <v>0</v>
      </c>
      <c r="AO176" s="108">
        <f t="shared" si="20"/>
        <v>9.492523416498857</v>
      </c>
      <c r="AP176" s="108">
        <f>'BPU LOT 2 - 2023 ARENH'!K$24</f>
        <v>4.7400000000000003E-3</v>
      </c>
      <c r="AQ176" s="108">
        <f t="shared" si="21"/>
        <v>19.718400000000003</v>
      </c>
      <c r="AR176" s="110">
        <v>3.5565000000000002</v>
      </c>
      <c r="AS176" s="110">
        <v>228.92288400000001</v>
      </c>
      <c r="AT176" s="110">
        <v>47.159190000000002</v>
      </c>
      <c r="AU176" s="110">
        <v>0</v>
      </c>
      <c r="AV176" s="108">
        <f t="shared" si="22"/>
        <v>1412.7601634164989</v>
      </c>
      <c r="AW176" s="108">
        <f t="shared" si="23"/>
        <v>1692.398737416499</v>
      </c>
    </row>
    <row r="177" spans="1:49" x14ac:dyDescent="0.35">
      <c r="A177" s="98" t="s">
        <v>149</v>
      </c>
      <c r="B177" s="100" t="s">
        <v>467</v>
      </c>
      <c r="C177" s="100"/>
      <c r="D177" s="100" t="s">
        <v>575</v>
      </c>
      <c r="E177" s="100" t="s">
        <v>599</v>
      </c>
      <c r="F177" s="98" t="s">
        <v>347</v>
      </c>
      <c r="G177" s="98"/>
      <c r="H177" s="98" t="s">
        <v>348</v>
      </c>
      <c r="I177" s="98" t="s">
        <v>349</v>
      </c>
      <c r="J177" s="98" t="s">
        <v>347</v>
      </c>
      <c r="K177" s="100" t="s">
        <v>1209</v>
      </c>
      <c r="L177" s="100" t="s">
        <v>988</v>
      </c>
      <c r="M177" s="100" t="s">
        <v>779</v>
      </c>
      <c r="N177" s="100" t="s">
        <v>349</v>
      </c>
      <c r="O177" s="100" t="s">
        <v>347</v>
      </c>
      <c r="P177" s="100" t="s">
        <v>17</v>
      </c>
      <c r="Q177" s="100" t="s">
        <v>1341</v>
      </c>
      <c r="R177" s="102" t="s">
        <v>1291</v>
      </c>
      <c r="T177" s="105">
        <v>814</v>
      </c>
      <c r="U177" s="105">
        <v>3214</v>
      </c>
      <c r="V177" s="105">
        <v>2351</v>
      </c>
      <c r="W177" s="105">
        <v>7505</v>
      </c>
      <c r="X177" s="105">
        <v>0</v>
      </c>
      <c r="Y177" s="106">
        <f t="shared" si="16"/>
        <v>13884</v>
      </c>
      <c r="Z177" s="108">
        <f>T177*'BPU LOT 2 - 2023 ARENH'!F$24</f>
        <v>129.19808</v>
      </c>
      <c r="AA177" s="108">
        <f>U177*'BPU LOT 2 - 2023 ARENH'!F$25</f>
        <v>755.90066000000002</v>
      </c>
      <c r="AB177" s="108">
        <f>V177*'BPU LOT 2 - 2023 ARENH'!F$26</f>
        <v>571.83373000000006</v>
      </c>
      <c r="AC177" s="108">
        <f>W177*'BPU LOT 2 - 2023 ARENH'!F$27</f>
        <v>4231.0938500000002</v>
      </c>
      <c r="AD177" s="108">
        <f>X177*'BPU LOT 2 - 2023 ARENH'!F$28</f>
        <v>0</v>
      </c>
      <c r="AE177" s="121">
        <f>'BPU LOT 2 - 2023 ARENH'!J$24</f>
        <v>0</v>
      </c>
      <c r="AF177" s="108">
        <f t="shared" si="19"/>
        <v>5688.0263200000009</v>
      </c>
      <c r="AG177" s="95">
        <f>'BPU LOT 2 - 2023 ARENH'!G$24</f>
        <v>69.55</v>
      </c>
      <c r="AH177" s="95">
        <f t="shared" si="17"/>
        <v>23.899899999999999</v>
      </c>
      <c r="AI177" s="95">
        <f t="shared" si="18"/>
        <v>0.98</v>
      </c>
      <c r="AJ177" s="108">
        <f>'BPU LOT 2 - 2023 ARENH'!H$24</f>
        <v>-0.24199999999999999</v>
      </c>
      <c r="AK177" s="108">
        <f>'BPU LOT 2 - 2023 ARENH'!H$25</f>
        <v>2.9000000000000001E-2</v>
      </c>
      <c r="AL177" s="108">
        <f>'BPU LOT 2 - 2023 ARENH'!H$26</f>
        <v>-0.14099999999999999</v>
      </c>
      <c r="AM177" s="108">
        <f>'BPU LOT 2 - 2023 ARENH'!H$27</f>
        <v>0.60899999999999999</v>
      </c>
      <c r="AN177" s="108">
        <f>'BPU LOT 2 - 2023 ARENH'!H$28</f>
        <v>0</v>
      </c>
      <c r="AO177" s="108">
        <f t="shared" si="20"/>
        <v>58.244714188962305</v>
      </c>
      <c r="AP177" s="108">
        <f>'BPU LOT 2 - 2023 ARENH'!K$24</f>
        <v>4.7400000000000003E-3</v>
      </c>
      <c r="AQ177" s="108">
        <f t="shared" si="21"/>
        <v>65.81016000000001</v>
      </c>
      <c r="AR177" s="110">
        <v>13.016</v>
      </c>
      <c r="AS177" s="110">
        <v>262.65999600000004</v>
      </c>
      <c r="AT177" s="110">
        <v>172.59216000000001</v>
      </c>
      <c r="AU177" s="110">
        <v>0</v>
      </c>
      <c r="AV177" s="108">
        <f t="shared" si="22"/>
        <v>5812.0811941889633</v>
      </c>
      <c r="AW177" s="108">
        <f t="shared" si="23"/>
        <v>6260.3493501889634</v>
      </c>
    </row>
    <row r="178" spans="1:49" x14ac:dyDescent="0.35">
      <c r="A178" s="98" t="s">
        <v>152</v>
      </c>
      <c r="B178" s="100"/>
      <c r="C178" s="100"/>
      <c r="D178" s="100" t="s">
        <v>577</v>
      </c>
      <c r="E178" s="100" t="s">
        <v>599</v>
      </c>
      <c r="F178" s="98" t="s">
        <v>356</v>
      </c>
      <c r="G178" s="98"/>
      <c r="H178" s="98" t="s">
        <v>357</v>
      </c>
      <c r="I178" s="98" t="s">
        <v>255</v>
      </c>
      <c r="J178" s="98" t="s">
        <v>358</v>
      </c>
      <c r="K178" s="100" t="s">
        <v>1210</v>
      </c>
      <c r="L178" s="100" t="s">
        <v>754</v>
      </c>
      <c r="M178" s="100" t="s">
        <v>754</v>
      </c>
      <c r="N178" s="100" t="s">
        <v>255</v>
      </c>
      <c r="O178" s="100" t="s">
        <v>358</v>
      </c>
      <c r="P178" s="100" t="s">
        <v>17</v>
      </c>
      <c r="Q178" s="100" t="s">
        <v>1341</v>
      </c>
      <c r="R178" s="102" t="s">
        <v>1293</v>
      </c>
      <c r="T178" s="105">
        <v>156</v>
      </c>
      <c r="U178" s="105">
        <v>1143</v>
      </c>
      <c r="V178" s="105">
        <v>460</v>
      </c>
      <c r="W178" s="105">
        <v>2321</v>
      </c>
      <c r="X178" s="105">
        <v>0</v>
      </c>
      <c r="Y178" s="106">
        <f t="shared" si="16"/>
        <v>4080</v>
      </c>
      <c r="Z178" s="108">
        <f>T178*'BPU LOT 2 - 2023 ARENH'!F$24</f>
        <v>24.76032</v>
      </c>
      <c r="AA178" s="108">
        <f>U178*'BPU LOT 2 - 2023 ARENH'!F$25</f>
        <v>268.82217000000003</v>
      </c>
      <c r="AB178" s="108">
        <f>V178*'BPU LOT 2 - 2023 ARENH'!F$26</f>
        <v>111.8858</v>
      </c>
      <c r="AC178" s="108">
        <f>W178*'BPU LOT 2 - 2023 ARENH'!F$27</f>
        <v>1308.51017</v>
      </c>
      <c r="AD178" s="108">
        <f>X178*'BPU LOT 2 - 2023 ARENH'!F$28</f>
        <v>0</v>
      </c>
      <c r="AE178" s="121">
        <f>'BPU LOT 2 - 2023 ARENH'!J$24</f>
        <v>0</v>
      </c>
      <c r="AF178" s="108">
        <f t="shared" si="19"/>
        <v>1713.97846</v>
      </c>
      <c r="AG178" s="95">
        <f>'BPU LOT 2 - 2023 ARENH'!G$24</f>
        <v>69.55</v>
      </c>
      <c r="AH178" s="95">
        <f t="shared" si="17"/>
        <v>23.899899999999999</v>
      </c>
      <c r="AI178" s="95">
        <f t="shared" si="18"/>
        <v>0.98</v>
      </c>
      <c r="AJ178" s="108">
        <f>'BPU LOT 2 - 2023 ARENH'!H$24</f>
        <v>-0.24199999999999999</v>
      </c>
      <c r="AK178" s="108">
        <f>'BPU LOT 2 - 2023 ARENH'!H$25</f>
        <v>2.9000000000000001E-2</v>
      </c>
      <c r="AL178" s="108">
        <f>'BPU LOT 2 - 2023 ARENH'!H$26</f>
        <v>-0.14099999999999999</v>
      </c>
      <c r="AM178" s="108">
        <f>'BPU LOT 2 - 2023 ARENH'!H$27</f>
        <v>0.60899999999999999</v>
      </c>
      <c r="AN178" s="108">
        <f>'BPU LOT 2 - 2023 ARENH'!H$28</f>
        <v>0</v>
      </c>
      <c r="AO178" s="108">
        <f t="shared" si="20"/>
        <v>18.337256313411999</v>
      </c>
      <c r="AP178" s="108">
        <f>'BPU LOT 2 - 2023 ARENH'!K$24</f>
        <v>4.7400000000000003E-3</v>
      </c>
      <c r="AQ178" s="108">
        <f t="shared" si="21"/>
        <v>19.339200000000002</v>
      </c>
      <c r="AR178" s="110">
        <v>3.8614999999999999</v>
      </c>
      <c r="AS178" s="110">
        <v>228.92288400000001</v>
      </c>
      <c r="AT178" s="110">
        <v>51.203489999999995</v>
      </c>
      <c r="AU178" s="110">
        <v>0</v>
      </c>
      <c r="AV178" s="108">
        <f t="shared" si="22"/>
        <v>1751.6549163134121</v>
      </c>
      <c r="AW178" s="108">
        <f t="shared" si="23"/>
        <v>2035.6427903134122</v>
      </c>
    </row>
    <row r="179" spans="1:49" x14ac:dyDescent="0.35">
      <c r="A179" s="98" t="s">
        <v>153</v>
      </c>
      <c r="B179" s="100"/>
      <c r="C179" s="100"/>
      <c r="D179" s="100" t="s">
        <v>578</v>
      </c>
      <c r="E179" s="100" t="s">
        <v>599</v>
      </c>
      <c r="F179" s="98" t="s">
        <v>359</v>
      </c>
      <c r="G179" s="98"/>
      <c r="H179" s="98" t="s">
        <v>360</v>
      </c>
      <c r="I179" s="98" t="s">
        <v>213</v>
      </c>
      <c r="J179" s="98" t="s">
        <v>361</v>
      </c>
      <c r="K179" s="100" t="s">
        <v>1211</v>
      </c>
      <c r="L179" s="100" t="s">
        <v>981</v>
      </c>
      <c r="M179" s="100" t="s">
        <v>232</v>
      </c>
      <c r="N179" s="100" t="s">
        <v>213</v>
      </c>
      <c r="O179" s="100" t="s">
        <v>361</v>
      </c>
      <c r="P179" s="100" t="s">
        <v>17</v>
      </c>
      <c r="Q179" s="100" t="s">
        <v>1341</v>
      </c>
      <c r="R179" s="102" t="s">
        <v>1294</v>
      </c>
      <c r="T179" s="105">
        <v>980</v>
      </c>
      <c r="U179" s="105">
        <v>8051</v>
      </c>
      <c r="V179" s="105">
        <v>2421</v>
      </c>
      <c r="W179" s="105">
        <v>13105</v>
      </c>
      <c r="X179" s="105">
        <v>0</v>
      </c>
      <c r="Y179" s="106">
        <f t="shared" si="16"/>
        <v>24557</v>
      </c>
      <c r="Z179" s="108">
        <f>T179*'BPU LOT 2 - 2023 ARENH'!F$24</f>
        <v>155.54560000000001</v>
      </c>
      <c r="AA179" s="108">
        <f>U179*'BPU LOT 2 - 2023 ARENH'!F$25</f>
        <v>1893.51469</v>
      </c>
      <c r="AB179" s="108">
        <f>V179*'BPU LOT 2 - 2023 ARENH'!F$26</f>
        <v>588.85982999999999</v>
      </c>
      <c r="AC179" s="108">
        <f>W179*'BPU LOT 2 - 2023 ARENH'!F$27</f>
        <v>7388.2058500000003</v>
      </c>
      <c r="AD179" s="108">
        <f>X179*'BPU LOT 2 - 2023 ARENH'!F$28</f>
        <v>0</v>
      </c>
      <c r="AE179" s="121">
        <f>'BPU LOT 2 - 2023 ARENH'!J$24</f>
        <v>0</v>
      </c>
      <c r="AF179" s="108">
        <f t="shared" si="19"/>
        <v>10026.125970000001</v>
      </c>
      <c r="AG179" s="95">
        <f>'BPU LOT 2 - 2023 ARENH'!G$24</f>
        <v>69.55</v>
      </c>
      <c r="AH179" s="95">
        <f t="shared" si="17"/>
        <v>23.899899999999999</v>
      </c>
      <c r="AI179" s="95">
        <f t="shared" si="18"/>
        <v>0.98</v>
      </c>
      <c r="AJ179" s="108">
        <f>'BPU LOT 2 - 2023 ARENH'!H$24</f>
        <v>-0.24199999999999999</v>
      </c>
      <c r="AK179" s="108">
        <f>'BPU LOT 2 - 2023 ARENH'!H$25</f>
        <v>2.9000000000000001E-2</v>
      </c>
      <c r="AL179" s="108">
        <f>'BPU LOT 2 - 2023 ARENH'!H$26</f>
        <v>-0.14099999999999999</v>
      </c>
      <c r="AM179" s="108">
        <f>'BPU LOT 2 - 2023 ARENH'!H$27</f>
        <v>0.60899999999999999</v>
      </c>
      <c r="AN179" s="108">
        <f>'BPU LOT 2 - 2023 ARENH'!H$28</f>
        <v>0</v>
      </c>
      <c r="AO179" s="108">
        <f t="shared" si="20"/>
        <v>103.84470358575973</v>
      </c>
      <c r="AP179" s="108">
        <f>'BPU LOT 2 - 2023 ARENH'!K$24</f>
        <v>4.7400000000000003E-3</v>
      </c>
      <c r="AQ179" s="108">
        <f t="shared" si="21"/>
        <v>116.40018000000001</v>
      </c>
      <c r="AR179" s="110">
        <v>23.684000000000001</v>
      </c>
      <c r="AS179" s="110">
        <v>245.79144000000002</v>
      </c>
      <c r="AT179" s="110">
        <v>314.04984000000002</v>
      </c>
      <c r="AU179" s="110">
        <v>0</v>
      </c>
      <c r="AV179" s="108">
        <f t="shared" si="22"/>
        <v>10246.37085358576</v>
      </c>
      <c r="AW179" s="108">
        <f t="shared" si="23"/>
        <v>10829.89613358576</v>
      </c>
    </row>
    <row r="180" spans="1:49" x14ac:dyDescent="0.35">
      <c r="A180" s="98" t="s">
        <v>143</v>
      </c>
      <c r="B180" s="100"/>
      <c r="C180" s="100" t="s">
        <v>501</v>
      </c>
      <c r="D180" s="100" t="s">
        <v>430</v>
      </c>
      <c r="E180" s="100" t="s">
        <v>599</v>
      </c>
      <c r="F180" s="98" t="s">
        <v>310</v>
      </c>
      <c r="G180" s="98"/>
      <c r="H180" s="98" t="s">
        <v>331</v>
      </c>
      <c r="I180" s="98" t="s">
        <v>309</v>
      </c>
      <c r="J180" s="98" t="s">
        <v>310</v>
      </c>
      <c r="K180" s="100" t="s">
        <v>1212</v>
      </c>
      <c r="L180" s="100" t="s">
        <v>989</v>
      </c>
      <c r="M180" s="100" t="s">
        <v>331</v>
      </c>
      <c r="N180" s="100" t="s">
        <v>309</v>
      </c>
      <c r="O180" s="100" t="s">
        <v>310</v>
      </c>
      <c r="P180" s="100" t="s">
        <v>17</v>
      </c>
      <c r="Q180" s="100" t="s">
        <v>1341</v>
      </c>
      <c r="R180" s="102" t="s">
        <v>1291</v>
      </c>
      <c r="T180" s="105">
        <v>3666</v>
      </c>
      <c r="U180" s="105">
        <v>5863</v>
      </c>
      <c r="V180" s="105">
        <v>19872</v>
      </c>
      <c r="W180" s="105">
        <v>31796</v>
      </c>
      <c r="X180" s="105">
        <v>0</v>
      </c>
      <c r="Y180" s="106">
        <f t="shared" si="16"/>
        <v>61197</v>
      </c>
      <c r="Z180" s="108">
        <f>T180*'BPU LOT 2 - 2023 ARENH'!F$24</f>
        <v>581.86752000000001</v>
      </c>
      <c r="AA180" s="108">
        <f>U180*'BPU LOT 2 - 2023 ARENH'!F$25</f>
        <v>1378.9189700000002</v>
      </c>
      <c r="AB180" s="108">
        <f>V180*'BPU LOT 2 - 2023 ARENH'!F$26</f>
        <v>4833.4665599999998</v>
      </c>
      <c r="AC180" s="108">
        <f>W180*'BPU LOT 2 - 2023 ARENH'!F$27</f>
        <v>17925.63092</v>
      </c>
      <c r="AD180" s="108">
        <f>X180*'BPU LOT 2 - 2023 ARENH'!F$28</f>
        <v>0</v>
      </c>
      <c r="AE180" s="121">
        <f>'BPU LOT 2 - 2023 ARENH'!J$24</f>
        <v>0</v>
      </c>
      <c r="AF180" s="108">
        <f t="shared" si="19"/>
        <v>24719.883969999999</v>
      </c>
      <c r="AG180" s="95">
        <f>'BPU LOT 2 - 2023 ARENH'!G$24</f>
        <v>69.55</v>
      </c>
      <c r="AH180" s="95">
        <f t="shared" si="17"/>
        <v>23.899899999999999</v>
      </c>
      <c r="AI180" s="95">
        <f t="shared" si="18"/>
        <v>0.98</v>
      </c>
      <c r="AJ180" s="108">
        <f>'BPU LOT 2 - 2023 ARENH'!H$24</f>
        <v>-0.24199999999999999</v>
      </c>
      <c r="AK180" s="108">
        <f>'BPU LOT 2 - 2023 ARENH'!H$25</f>
        <v>2.9000000000000001E-2</v>
      </c>
      <c r="AL180" s="108">
        <f>'BPU LOT 2 - 2023 ARENH'!H$26</f>
        <v>-0.14099999999999999</v>
      </c>
      <c r="AM180" s="108">
        <f>'BPU LOT 2 - 2023 ARENH'!H$27</f>
        <v>0.60899999999999999</v>
      </c>
      <c r="AN180" s="108">
        <f>'BPU LOT 2 - 2023 ARENH'!H$28</f>
        <v>0</v>
      </c>
      <c r="AO180" s="108">
        <f t="shared" si="20"/>
        <v>237.36615435071616</v>
      </c>
      <c r="AP180" s="108">
        <f>'BPU LOT 2 - 2023 ARENH'!K$24</f>
        <v>4.7400000000000003E-3</v>
      </c>
      <c r="AQ180" s="108">
        <f t="shared" si="21"/>
        <v>290.07378</v>
      </c>
      <c r="AR180" s="110">
        <v>63.2545</v>
      </c>
      <c r="AS180" s="110">
        <v>262.65999600000004</v>
      </c>
      <c r="AT180" s="110">
        <v>838.75466999999992</v>
      </c>
      <c r="AU180" s="110">
        <v>0</v>
      </c>
      <c r="AV180" s="108">
        <f t="shared" si="22"/>
        <v>25247.323904350716</v>
      </c>
      <c r="AW180" s="108">
        <f t="shared" si="23"/>
        <v>26411.993070350713</v>
      </c>
    </row>
    <row r="181" spans="1:49" x14ac:dyDescent="0.35">
      <c r="A181" s="98" t="s">
        <v>143</v>
      </c>
      <c r="B181" s="100"/>
      <c r="C181" s="100"/>
      <c r="D181" s="100" t="s">
        <v>430</v>
      </c>
      <c r="E181" s="100" t="s">
        <v>599</v>
      </c>
      <c r="F181" s="98" t="s">
        <v>310</v>
      </c>
      <c r="G181" s="98"/>
      <c r="H181" s="98" t="s">
        <v>331</v>
      </c>
      <c r="I181" s="98" t="s">
        <v>309</v>
      </c>
      <c r="J181" s="98" t="s">
        <v>310</v>
      </c>
      <c r="K181" s="100" t="s">
        <v>1213</v>
      </c>
      <c r="L181" s="100" t="s">
        <v>990</v>
      </c>
      <c r="M181" s="100" t="s">
        <v>737</v>
      </c>
      <c r="N181" s="100" t="s">
        <v>309</v>
      </c>
      <c r="O181" s="100" t="s">
        <v>310</v>
      </c>
      <c r="P181" s="100" t="s">
        <v>17</v>
      </c>
      <c r="Q181" s="100" t="s">
        <v>1341</v>
      </c>
      <c r="R181" s="102" t="s">
        <v>1298</v>
      </c>
      <c r="T181" s="105">
        <v>2488</v>
      </c>
      <c r="U181" s="105">
        <v>8601</v>
      </c>
      <c r="V181" s="105">
        <v>9207</v>
      </c>
      <c r="W181" s="105">
        <v>26162</v>
      </c>
      <c r="X181" s="105">
        <v>0</v>
      </c>
      <c r="Y181" s="106">
        <f t="shared" si="16"/>
        <v>46458</v>
      </c>
      <c r="Z181" s="108">
        <f>T181*'BPU LOT 2 - 2023 ARENH'!F$24</f>
        <v>394.89535999999998</v>
      </c>
      <c r="AA181" s="108">
        <f>U181*'BPU LOT 2 - 2023 ARENH'!F$25</f>
        <v>2022.8691900000001</v>
      </c>
      <c r="AB181" s="108">
        <f>V181*'BPU LOT 2 - 2023 ARENH'!F$26</f>
        <v>2239.4186100000002</v>
      </c>
      <c r="AC181" s="108">
        <f>W181*'BPU LOT 2 - 2023 ARENH'!F$27</f>
        <v>14749.35074</v>
      </c>
      <c r="AD181" s="108">
        <f>X181*'BPU LOT 2 - 2023 ARENH'!F$28</f>
        <v>0</v>
      </c>
      <c r="AE181" s="121">
        <f>'BPU LOT 2 - 2023 ARENH'!J$24</f>
        <v>0</v>
      </c>
      <c r="AF181" s="108">
        <f t="shared" si="19"/>
        <v>19406.533900000002</v>
      </c>
      <c r="AG181" s="95">
        <f>'BPU LOT 2 - 2023 ARENH'!G$24</f>
        <v>69.55</v>
      </c>
      <c r="AH181" s="95">
        <f t="shared" si="17"/>
        <v>23.899899999999999</v>
      </c>
      <c r="AI181" s="95">
        <f t="shared" si="18"/>
        <v>0.98</v>
      </c>
      <c r="AJ181" s="108">
        <f>'BPU LOT 2 - 2023 ARENH'!H$24</f>
        <v>-0.24199999999999999</v>
      </c>
      <c r="AK181" s="108">
        <f>'BPU LOT 2 - 2023 ARENH'!H$25</f>
        <v>2.9000000000000001E-2</v>
      </c>
      <c r="AL181" s="108">
        <f>'BPU LOT 2 - 2023 ARENH'!H$26</f>
        <v>-0.14099999999999999</v>
      </c>
      <c r="AM181" s="108">
        <f>'BPU LOT 2 - 2023 ARENH'!H$27</f>
        <v>0.60899999999999999</v>
      </c>
      <c r="AN181" s="108">
        <f>'BPU LOT 2 - 2023 ARENH'!H$28</f>
        <v>0</v>
      </c>
      <c r="AO181" s="108">
        <f t="shared" si="20"/>
        <v>202.12387306354847</v>
      </c>
      <c r="AP181" s="108">
        <f>'BPU LOT 2 - 2023 ARENH'!K$24</f>
        <v>4.7400000000000003E-3</v>
      </c>
      <c r="AQ181" s="108">
        <f t="shared" si="21"/>
        <v>220.21092000000002</v>
      </c>
      <c r="AR181" s="110">
        <v>37.4345</v>
      </c>
      <c r="AS181" s="110">
        <v>347.00277599999998</v>
      </c>
      <c r="AT181" s="110">
        <v>496.38146999999998</v>
      </c>
      <c r="AU181" s="110">
        <v>0</v>
      </c>
      <c r="AV181" s="108">
        <f t="shared" si="22"/>
        <v>19828.868693063552</v>
      </c>
      <c r="AW181" s="108">
        <f t="shared" si="23"/>
        <v>20709.687439063553</v>
      </c>
    </row>
    <row r="182" spans="1:49" x14ac:dyDescent="0.35">
      <c r="A182" s="98" t="s">
        <v>154</v>
      </c>
      <c r="B182" s="100"/>
      <c r="C182" s="100"/>
      <c r="D182" s="100" t="s">
        <v>579</v>
      </c>
      <c r="E182" s="100" t="s">
        <v>599</v>
      </c>
      <c r="F182" s="98" t="s">
        <v>362</v>
      </c>
      <c r="G182" s="98" t="s">
        <v>188</v>
      </c>
      <c r="H182" s="98" t="s">
        <v>363</v>
      </c>
      <c r="I182" s="98" t="s">
        <v>364</v>
      </c>
      <c r="J182" s="98" t="s">
        <v>365</v>
      </c>
      <c r="K182" s="100" t="s">
        <v>1214</v>
      </c>
      <c r="L182" s="100" t="s">
        <v>991</v>
      </c>
      <c r="M182" s="100" t="s">
        <v>780</v>
      </c>
      <c r="N182" s="100" t="s">
        <v>364</v>
      </c>
      <c r="O182" s="100" t="s">
        <v>365</v>
      </c>
      <c r="P182" s="100" t="s">
        <v>17</v>
      </c>
      <c r="Q182" s="100" t="s">
        <v>1341</v>
      </c>
      <c r="R182" s="102" t="s">
        <v>1294</v>
      </c>
      <c r="T182" s="105">
        <v>559</v>
      </c>
      <c r="U182" s="105">
        <v>725</v>
      </c>
      <c r="V182" s="105">
        <v>2198</v>
      </c>
      <c r="W182" s="105">
        <v>4054</v>
      </c>
      <c r="X182" s="105">
        <v>0</v>
      </c>
      <c r="Y182" s="106">
        <f t="shared" si="16"/>
        <v>7536</v>
      </c>
      <c r="Z182" s="108">
        <f>T182*'BPU LOT 2 - 2023 ARENH'!F$24</f>
        <v>88.72448</v>
      </c>
      <c r="AA182" s="108">
        <f>U182*'BPU LOT 2 - 2023 ARENH'!F$25</f>
        <v>170.51275000000001</v>
      </c>
      <c r="AB182" s="108">
        <f>V182*'BPU LOT 2 - 2023 ARENH'!F$26</f>
        <v>534.61954000000003</v>
      </c>
      <c r="AC182" s="108">
        <f>W182*'BPU LOT 2 - 2023 ARENH'!F$27</f>
        <v>2285.52358</v>
      </c>
      <c r="AD182" s="108">
        <f>X182*'BPU LOT 2 - 2023 ARENH'!F$28</f>
        <v>0</v>
      </c>
      <c r="AE182" s="121">
        <f>'BPU LOT 2 - 2023 ARENH'!J$24</f>
        <v>0</v>
      </c>
      <c r="AF182" s="108">
        <f t="shared" si="19"/>
        <v>3079.3803500000004</v>
      </c>
      <c r="AG182" s="95">
        <f>'BPU LOT 2 - 2023 ARENH'!G$24</f>
        <v>69.55</v>
      </c>
      <c r="AH182" s="95">
        <f t="shared" si="17"/>
        <v>23.899899999999999</v>
      </c>
      <c r="AI182" s="95">
        <f t="shared" si="18"/>
        <v>0.98</v>
      </c>
      <c r="AJ182" s="108">
        <f>'BPU LOT 2 - 2023 ARENH'!H$24</f>
        <v>-0.24199999999999999</v>
      </c>
      <c r="AK182" s="108">
        <f>'BPU LOT 2 - 2023 ARENH'!H$25</f>
        <v>2.9000000000000001E-2</v>
      </c>
      <c r="AL182" s="108">
        <f>'BPU LOT 2 - 2023 ARENH'!H$26</f>
        <v>-0.14099999999999999</v>
      </c>
      <c r="AM182" s="108">
        <f>'BPU LOT 2 - 2023 ARENH'!H$27</f>
        <v>0.60899999999999999</v>
      </c>
      <c r="AN182" s="108">
        <f>'BPU LOT 2 - 2023 ARENH'!H$28</f>
        <v>0</v>
      </c>
      <c r="AO182" s="108">
        <f t="shared" si="20"/>
        <v>30.447911661139777</v>
      </c>
      <c r="AP182" s="108">
        <f>'BPU LOT 2 - 2023 ARENH'!K$24</f>
        <v>4.7400000000000003E-3</v>
      </c>
      <c r="AQ182" s="108">
        <f t="shared" si="21"/>
        <v>35.720640000000003</v>
      </c>
      <c r="AR182" s="110">
        <v>5.6505000000000001</v>
      </c>
      <c r="AS182" s="110">
        <v>245.79144000000002</v>
      </c>
      <c r="AT182" s="110">
        <v>74.925629999999998</v>
      </c>
      <c r="AU182" s="110">
        <v>0</v>
      </c>
      <c r="AV182" s="108">
        <f t="shared" si="22"/>
        <v>3145.54890166114</v>
      </c>
      <c r="AW182" s="108">
        <f t="shared" si="23"/>
        <v>3471.9164716611403</v>
      </c>
    </row>
    <row r="183" spans="1:49" x14ac:dyDescent="0.35">
      <c r="A183" s="98" t="s">
        <v>97</v>
      </c>
      <c r="B183" s="100" t="s">
        <v>444</v>
      </c>
      <c r="C183" s="100" t="s">
        <v>500</v>
      </c>
      <c r="D183" s="100" t="s">
        <v>506</v>
      </c>
      <c r="E183" s="100" t="s">
        <v>599</v>
      </c>
      <c r="F183" s="98" t="s">
        <v>192</v>
      </c>
      <c r="G183" s="98"/>
      <c r="H183" s="98" t="s">
        <v>193</v>
      </c>
      <c r="I183" s="98" t="s">
        <v>194</v>
      </c>
      <c r="J183" s="98" t="s">
        <v>192</v>
      </c>
      <c r="K183" s="100" t="s">
        <v>1215</v>
      </c>
      <c r="L183" s="100" t="s">
        <v>992</v>
      </c>
      <c r="M183" s="100" t="s">
        <v>781</v>
      </c>
      <c r="N183" s="100" t="s">
        <v>194</v>
      </c>
      <c r="O183" s="100" t="s">
        <v>192</v>
      </c>
      <c r="P183" s="100" t="s">
        <v>17</v>
      </c>
      <c r="Q183" s="100" t="s">
        <v>1339</v>
      </c>
      <c r="R183" s="102"/>
      <c r="T183" s="105">
        <v>0</v>
      </c>
      <c r="U183" s="105">
        <v>0</v>
      </c>
      <c r="V183" s="105">
        <v>0</v>
      </c>
      <c r="W183" s="105">
        <v>0</v>
      </c>
      <c r="X183" s="105">
        <v>0</v>
      </c>
      <c r="Y183" s="106">
        <f t="shared" si="16"/>
        <v>0</v>
      </c>
      <c r="Z183" s="108">
        <f>T183*'BPU LOT 2 - 2023 ARENH'!F$24</f>
        <v>0</v>
      </c>
      <c r="AA183" s="108">
        <f>U183*'BPU LOT 2 - 2023 ARENH'!F$25</f>
        <v>0</v>
      </c>
      <c r="AB183" s="108">
        <f>V183*'BPU LOT 2 - 2023 ARENH'!F$26</f>
        <v>0</v>
      </c>
      <c r="AC183" s="108">
        <f>W183*'BPU LOT 2 - 2023 ARENH'!F$27</f>
        <v>0</v>
      </c>
      <c r="AD183" s="108">
        <f>X183*'BPU LOT 2 - 2023 ARENH'!F$28</f>
        <v>0</v>
      </c>
      <c r="AE183" s="121">
        <f>'BPU LOT 2 - 2023 ARENH'!J$24</f>
        <v>0</v>
      </c>
      <c r="AF183" s="108">
        <f t="shared" si="19"/>
        <v>0</v>
      </c>
      <c r="AG183" s="95">
        <f>'BPU LOT 2 - 2023 ARENH'!G$24</f>
        <v>69.55</v>
      </c>
      <c r="AH183" s="95">
        <f t="shared" si="17"/>
        <v>23.899899999999999</v>
      </c>
      <c r="AI183" s="95">
        <f t="shared" si="18"/>
        <v>0.98</v>
      </c>
      <c r="AJ183" s="108">
        <f>'BPU LOT 2 - 2023 ARENH'!H$24</f>
        <v>-0.24199999999999999</v>
      </c>
      <c r="AK183" s="108">
        <f>'BPU LOT 2 - 2023 ARENH'!H$25</f>
        <v>2.9000000000000001E-2</v>
      </c>
      <c r="AL183" s="108">
        <f>'BPU LOT 2 - 2023 ARENH'!H$26</f>
        <v>-0.14099999999999999</v>
      </c>
      <c r="AM183" s="108">
        <f>'BPU LOT 2 - 2023 ARENH'!H$27</f>
        <v>0.60899999999999999</v>
      </c>
      <c r="AN183" s="108">
        <f>'BPU LOT 2 - 2023 ARENH'!H$28</f>
        <v>0</v>
      </c>
      <c r="AO183" s="108">
        <f t="shared" si="20"/>
        <v>0</v>
      </c>
      <c r="AP183" s="108">
        <f>'BPU LOT 2 - 2023 ARENH'!K$24</f>
        <v>4.7400000000000003E-3</v>
      </c>
      <c r="AQ183" s="108">
        <f t="shared" si="21"/>
        <v>0</v>
      </c>
      <c r="AR183" s="110">
        <v>21.475000000000005</v>
      </c>
      <c r="AS183" s="110">
        <v>212.054328</v>
      </c>
      <c r="AT183" s="110">
        <v>268.00800000000004</v>
      </c>
      <c r="AU183" s="110">
        <v>0</v>
      </c>
      <c r="AV183" s="108">
        <f t="shared" si="22"/>
        <v>0</v>
      </c>
      <c r="AW183" s="108">
        <f t="shared" si="23"/>
        <v>501.537328</v>
      </c>
    </row>
    <row r="184" spans="1:49" x14ac:dyDescent="0.35">
      <c r="A184" s="98" t="s">
        <v>155</v>
      </c>
      <c r="B184" s="100"/>
      <c r="C184" s="100"/>
      <c r="D184" s="100" t="s">
        <v>540</v>
      </c>
      <c r="E184" s="100" t="s">
        <v>599</v>
      </c>
      <c r="F184" s="98" t="s">
        <v>366</v>
      </c>
      <c r="G184" s="98"/>
      <c r="H184" s="98" t="s">
        <v>367</v>
      </c>
      <c r="I184" s="98" t="s">
        <v>368</v>
      </c>
      <c r="J184" s="98" t="s">
        <v>369</v>
      </c>
      <c r="K184" s="100" t="s">
        <v>1216</v>
      </c>
      <c r="L184" s="100" t="s">
        <v>754</v>
      </c>
      <c r="M184" s="100" t="s">
        <v>782</v>
      </c>
      <c r="N184" s="100" t="s">
        <v>669</v>
      </c>
      <c r="O184" s="100" t="s">
        <v>366</v>
      </c>
      <c r="P184" s="100" t="s">
        <v>17</v>
      </c>
      <c r="Q184" s="100" t="s">
        <v>1341</v>
      </c>
      <c r="R184" s="102" t="s">
        <v>1311</v>
      </c>
      <c r="T184" s="105">
        <v>906</v>
      </c>
      <c r="U184" s="105">
        <v>10164</v>
      </c>
      <c r="V184" s="105">
        <v>3462</v>
      </c>
      <c r="W184" s="105">
        <v>18691</v>
      </c>
      <c r="X184" s="105">
        <v>0</v>
      </c>
      <c r="Y184" s="106">
        <f t="shared" si="16"/>
        <v>33223</v>
      </c>
      <c r="Z184" s="108">
        <f>T184*'BPU LOT 2 - 2023 ARENH'!F$24</f>
        <v>143.80032</v>
      </c>
      <c r="AA184" s="108">
        <f>U184*'BPU LOT 2 - 2023 ARENH'!F$25</f>
        <v>2390.4711600000001</v>
      </c>
      <c r="AB184" s="108">
        <f>V184*'BPU LOT 2 - 2023 ARENH'!F$26</f>
        <v>842.06226000000004</v>
      </c>
      <c r="AC184" s="108">
        <f>W184*'BPU LOT 2 - 2023 ARENH'!F$27</f>
        <v>10537.425069999999</v>
      </c>
      <c r="AD184" s="108">
        <f>X184*'BPU LOT 2 - 2023 ARENH'!F$28</f>
        <v>0</v>
      </c>
      <c r="AE184" s="121">
        <f>'BPU LOT 2 - 2023 ARENH'!J$24</f>
        <v>0</v>
      </c>
      <c r="AF184" s="108">
        <f t="shared" si="19"/>
        <v>13913.758809999999</v>
      </c>
      <c r="AG184" s="95">
        <f>'BPU LOT 2 - 2023 ARENH'!G$24</f>
        <v>69.55</v>
      </c>
      <c r="AH184" s="95">
        <f t="shared" si="17"/>
        <v>23.899899999999999</v>
      </c>
      <c r="AI184" s="95">
        <f t="shared" si="18"/>
        <v>0.98</v>
      </c>
      <c r="AJ184" s="108">
        <f>'BPU LOT 2 - 2023 ARENH'!H$24</f>
        <v>-0.24199999999999999</v>
      </c>
      <c r="AK184" s="108">
        <f>'BPU LOT 2 - 2023 ARENH'!H$25</f>
        <v>2.9000000000000001E-2</v>
      </c>
      <c r="AL184" s="108">
        <f>'BPU LOT 2 - 2023 ARENH'!H$26</f>
        <v>-0.14099999999999999</v>
      </c>
      <c r="AM184" s="108">
        <f>'BPU LOT 2 - 2023 ARENH'!H$27</f>
        <v>0.60899999999999999</v>
      </c>
      <c r="AN184" s="108">
        <f>'BPU LOT 2 - 2023 ARENH'!H$28</f>
        <v>0</v>
      </c>
      <c r="AO184" s="108">
        <f t="shared" si="20"/>
        <v>148.33289798829438</v>
      </c>
      <c r="AP184" s="108">
        <f>'BPU LOT 2 - 2023 ARENH'!K$24</f>
        <v>4.7400000000000003E-3</v>
      </c>
      <c r="AQ184" s="108">
        <f t="shared" si="21"/>
        <v>157.47702000000001</v>
      </c>
      <c r="AR184" s="110">
        <v>27.855</v>
      </c>
      <c r="AS184" s="110">
        <v>313.26566400000002</v>
      </c>
      <c r="AT184" s="110">
        <v>369.35729999999995</v>
      </c>
      <c r="AU184" s="110">
        <v>0</v>
      </c>
      <c r="AV184" s="108">
        <f t="shared" si="22"/>
        <v>14219.568727988293</v>
      </c>
      <c r="AW184" s="108">
        <f t="shared" si="23"/>
        <v>14930.046691988293</v>
      </c>
    </row>
    <row r="185" spans="1:49" x14ac:dyDescent="0.35">
      <c r="A185" s="98" t="s">
        <v>156</v>
      </c>
      <c r="B185" s="100"/>
      <c r="C185" s="100"/>
      <c r="D185" s="100" t="s">
        <v>580</v>
      </c>
      <c r="E185" s="100" t="s">
        <v>599</v>
      </c>
      <c r="F185" s="98" t="s">
        <v>370</v>
      </c>
      <c r="G185" s="98"/>
      <c r="H185" s="98" t="s">
        <v>371</v>
      </c>
      <c r="I185" s="98" t="s">
        <v>305</v>
      </c>
      <c r="J185" s="98" t="s">
        <v>370</v>
      </c>
      <c r="K185" s="100" t="s">
        <v>1217</v>
      </c>
      <c r="L185" s="100" t="s">
        <v>780</v>
      </c>
      <c r="M185" s="100" t="s">
        <v>783</v>
      </c>
      <c r="N185" s="100" t="s">
        <v>305</v>
      </c>
      <c r="O185" s="100" t="s">
        <v>370</v>
      </c>
      <c r="P185" s="100" t="s">
        <v>17</v>
      </c>
      <c r="Q185" s="100" t="s">
        <v>1341</v>
      </c>
      <c r="R185" s="102" t="s">
        <v>1289</v>
      </c>
      <c r="T185" s="105">
        <v>1136</v>
      </c>
      <c r="U185" s="105">
        <v>1526</v>
      </c>
      <c r="V185" s="105">
        <v>3186</v>
      </c>
      <c r="W185" s="105">
        <v>4525</v>
      </c>
      <c r="X185" s="105">
        <v>0</v>
      </c>
      <c r="Y185" s="106">
        <f t="shared" si="16"/>
        <v>10373</v>
      </c>
      <c r="Z185" s="108">
        <f>T185*'BPU LOT 2 - 2023 ARENH'!F$24</f>
        <v>180.30591999999999</v>
      </c>
      <c r="AA185" s="108">
        <f>U185*'BPU LOT 2 - 2023 ARENH'!F$25</f>
        <v>358.89994000000002</v>
      </c>
      <c r="AB185" s="108">
        <f>V185*'BPU LOT 2 - 2023 ARENH'!F$26</f>
        <v>774.93078000000003</v>
      </c>
      <c r="AC185" s="108">
        <f>W185*'BPU LOT 2 - 2023 ARENH'!F$27</f>
        <v>2551.0592499999998</v>
      </c>
      <c r="AD185" s="108">
        <f>X185*'BPU LOT 2 - 2023 ARENH'!F$28</f>
        <v>0</v>
      </c>
      <c r="AE185" s="121">
        <f>'BPU LOT 2 - 2023 ARENH'!J$24</f>
        <v>0</v>
      </c>
      <c r="AF185" s="108">
        <f t="shared" si="19"/>
        <v>3865.19589</v>
      </c>
      <c r="AG185" s="95">
        <f>'BPU LOT 2 - 2023 ARENH'!G$24</f>
        <v>69.55</v>
      </c>
      <c r="AH185" s="95">
        <f t="shared" si="17"/>
        <v>23.899899999999999</v>
      </c>
      <c r="AI185" s="95">
        <f t="shared" si="18"/>
        <v>0.98</v>
      </c>
      <c r="AJ185" s="108">
        <f>'BPU LOT 2 - 2023 ARENH'!H$24</f>
        <v>-0.24199999999999999</v>
      </c>
      <c r="AK185" s="108">
        <f>'BPU LOT 2 - 2023 ARENH'!H$25</f>
        <v>2.9000000000000001E-2</v>
      </c>
      <c r="AL185" s="108">
        <f>'BPU LOT 2 - 2023 ARENH'!H$26</f>
        <v>-0.14099999999999999</v>
      </c>
      <c r="AM185" s="108">
        <f>'BPU LOT 2 - 2023 ARENH'!H$27</f>
        <v>0.60899999999999999</v>
      </c>
      <c r="AN185" s="108">
        <f>'BPU LOT 2 - 2023 ARENH'!H$28</f>
        <v>0</v>
      </c>
      <c r="AO185" s="108">
        <f t="shared" si="20"/>
        <v>33.050737465838502</v>
      </c>
      <c r="AP185" s="108">
        <f>'BPU LOT 2 - 2023 ARENH'!K$24</f>
        <v>4.7400000000000003E-3</v>
      </c>
      <c r="AQ185" s="108">
        <f t="shared" si="21"/>
        <v>49.168020000000006</v>
      </c>
      <c r="AR185" s="110">
        <v>10.311</v>
      </c>
      <c r="AS185" s="110">
        <v>212.054328</v>
      </c>
      <c r="AT185" s="110">
        <v>136.72386</v>
      </c>
      <c r="AU185" s="110">
        <v>0</v>
      </c>
      <c r="AV185" s="108">
        <f t="shared" si="22"/>
        <v>3947.4146474658382</v>
      </c>
      <c r="AW185" s="108">
        <f t="shared" si="23"/>
        <v>4306.5038354658382</v>
      </c>
    </row>
    <row r="186" spans="1:49" x14ac:dyDescent="0.35">
      <c r="A186" s="98" t="s">
        <v>144</v>
      </c>
      <c r="B186" s="100"/>
      <c r="C186" s="100"/>
      <c r="D186" s="100" t="s">
        <v>545</v>
      </c>
      <c r="E186" s="100" t="s">
        <v>599</v>
      </c>
      <c r="F186" s="98" t="s">
        <v>332</v>
      </c>
      <c r="G186" s="98"/>
      <c r="H186" s="98" t="s">
        <v>333</v>
      </c>
      <c r="I186" s="98" t="s">
        <v>269</v>
      </c>
      <c r="J186" s="98" t="s">
        <v>332</v>
      </c>
      <c r="K186" s="100" t="s">
        <v>1218</v>
      </c>
      <c r="L186" s="100" t="s">
        <v>863</v>
      </c>
      <c r="M186" s="100" t="s">
        <v>784</v>
      </c>
      <c r="N186" s="100" t="s">
        <v>269</v>
      </c>
      <c r="O186" s="100" t="s">
        <v>332</v>
      </c>
      <c r="P186" s="100" t="s">
        <v>17</v>
      </c>
      <c r="Q186" s="100" t="s">
        <v>1341</v>
      </c>
      <c r="R186" s="102" t="s">
        <v>1288</v>
      </c>
      <c r="T186" s="105">
        <v>1446</v>
      </c>
      <c r="U186" s="105">
        <v>2886</v>
      </c>
      <c r="V186" s="105">
        <v>5063</v>
      </c>
      <c r="W186" s="105">
        <v>11399</v>
      </c>
      <c r="X186" s="105">
        <v>0</v>
      </c>
      <c r="Y186" s="106">
        <f t="shared" si="16"/>
        <v>20794</v>
      </c>
      <c r="Z186" s="108">
        <f>T186*'BPU LOT 2 - 2023 ARENH'!F$24</f>
        <v>229.50912</v>
      </c>
      <c r="AA186" s="108">
        <f>U186*'BPU LOT 2 - 2023 ARENH'!F$25</f>
        <v>678.75833999999998</v>
      </c>
      <c r="AB186" s="108">
        <f>V186*'BPU LOT 2 - 2023 ARENH'!F$26</f>
        <v>1231.4734900000001</v>
      </c>
      <c r="AC186" s="108">
        <f>W186*'BPU LOT 2 - 2023 ARENH'!F$27</f>
        <v>6426.4142300000003</v>
      </c>
      <c r="AD186" s="108">
        <f>X186*'BPU LOT 2 - 2023 ARENH'!F$28</f>
        <v>0</v>
      </c>
      <c r="AE186" s="121">
        <f>'BPU LOT 2 - 2023 ARENH'!J$24</f>
        <v>0</v>
      </c>
      <c r="AF186" s="108">
        <f t="shared" si="19"/>
        <v>8566.1551800000016</v>
      </c>
      <c r="AG186" s="95">
        <f>'BPU LOT 2 - 2023 ARENH'!G$24</f>
        <v>69.55</v>
      </c>
      <c r="AH186" s="95">
        <f t="shared" si="17"/>
        <v>23.899899999999999</v>
      </c>
      <c r="AI186" s="95">
        <f t="shared" si="18"/>
        <v>0.98</v>
      </c>
      <c r="AJ186" s="108">
        <f>'BPU LOT 2 - 2023 ARENH'!H$24</f>
        <v>-0.24199999999999999</v>
      </c>
      <c r="AK186" s="108">
        <f>'BPU LOT 2 - 2023 ARENH'!H$25</f>
        <v>2.9000000000000001E-2</v>
      </c>
      <c r="AL186" s="108">
        <f>'BPU LOT 2 - 2023 ARENH'!H$26</f>
        <v>-0.14099999999999999</v>
      </c>
      <c r="AM186" s="108">
        <f>'BPU LOT 2 - 2023 ARENH'!H$27</f>
        <v>0.60899999999999999</v>
      </c>
      <c r="AN186" s="108">
        <f>'BPU LOT 2 - 2023 ARENH'!H$28</f>
        <v>0</v>
      </c>
      <c r="AO186" s="108">
        <f t="shared" si="20"/>
        <v>86.759205355527286</v>
      </c>
      <c r="AP186" s="108">
        <f>'BPU LOT 2 - 2023 ARENH'!K$24</f>
        <v>4.7400000000000003E-3</v>
      </c>
      <c r="AQ186" s="108">
        <f t="shared" si="21"/>
        <v>98.56356000000001</v>
      </c>
      <c r="AR186" s="110">
        <v>20.199000000000002</v>
      </c>
      <c r="AS186" s="110">
        <v>279.52855199999999</v>
      </c>
      <c r="AT186" s="110">
        <v>252.08352000000002</v>
      </c>
      <c r="AU186" s="110">
        <v>0</v>
      </c>
      <c r="AV186" s="108">
        <f t="shared" si="22"/>
        <v>8751.4779453555293</v>
      </c>
      <c r="AW186" s="108">
        <f t="shared" si="23"/>
        <v>9303.2890173555297</v>
      </c>
    </row>
    <row r="187" spans="1:49" x14ac:dyDescent="0.35">
      <c r="A187" s="98" t="s">
        <v>143</v>
      </c>
      <c r="B187" s="100"/>
      <c r="C187" s="100"/>
      <c r="D187" s="100" t="s">
        <v>430</v>
      </c>
      <c r="E187" s="100" t="s">
        <v>599</v>
      </c>
      <c r="F187" s="98" t="s">
        <v>310</v>
      </c>
      <c r="G187" s="98"/>
      <c r="H187" s="98" t="s">
        <v>331</v>
      </c>
      <c r="I187" s="98" t="s">
        <v>309</v>
      </c>
      <c r="J187" s="98" t="s">
        <v>310</v>
      </c>
      <c r="K187" s="100" t="s">
        <v>1219</v>
      </c>
      <c r="L187" s="100" t="s">
        <v>993</v>
      </c>
      <c r="M187" s="100" t="s">
        <v>785</v>
      </c>
      <c r="N187" s="100" t="s">
        <v>309</v>
      </c>
      <c r="O187" s="100" t="s">
        <v>310</v>
      </c>
      <c r="P187" s="100" t="s">
        <v>17</v>
      </c>
      <c r="Q187" s="100" t="s">
        <v>1341</v>
      </c>
      <c r="R187" s="102" t="s">
        <v>1288</v>
      </c>
      <c r="T187" s="105">
        <v>3208</v>
      </c>
      <c r="U187" s="105">
        <v>9179</v>
      </c>
      <c r="V187" s="105">
        <v>7776</v>
      </c>
      <c r="W187" s="105">
        <v>23417</v>
      </c>
      <c r="X187" s="105">
        <v>0</v>
      </c>
      <c r="Y187" s="106">
        <f t="shared" si="16"/>
        <v>43580</v>
      </c>
      <c r="Z187" s="108">
        <f>T187*'BPU LOT 2 - 2023 ARENH'!F$24</f>
        <v>509.17376000000002</v>
      </c>
      <c r="AA187" s="108">
        <f>U187*'BPU LOT 2 - 2023 ARENH'!F$25</f>
        <v>2158.8090099999999</v>
      </c>
      <c r="AB187" s="108">
        <f>V187*'BPU LOT 2 - 2023 ARENH'!F$26</f>
        <v>1891.3564799999999</v>
      </c>
      <c r="AC187" s="108">
        <f>W187*'BPU LOT 2 - 2023 ARENH'!F$27</f>
        <v>13201.802089999999</v>
      </c>
      <c r="AD187" s="108">
        <f>X187*'BPU LOT 2 - 2023 ARENH'!F$28</f>
        <v>0</v>
      </c>
      <c r="AE187" s="121">
        <f>'BPU LOT 2 - 2023 ARENH'!J$24</f>
        <v>0</v>
      </c>
      <c r="AF187" s="108">
        <f t="shared" si="19"/>
        <v>17761.141339999998</v>
      </c>
      <c r="AG187" s="95">
        <f>'BPU LOT 2 - 2023 ARENH'!G$24</f>
        <v>69.55</v>
      </c>
      <c r="AH187" s="95">
        <f t="shared" si="17"/>
        <v>23.899899999999999</v>
      </c>
      <c r="AI187" s="95">
        <f t="shared" si="18"/>
        <v>0.98</v>
      </c>
      <c r="AJ187" s="108">
        <f>'BPU LOT 2 - 2023 ARENH'!H$24</f>
        <v>-0.24199999999999999</v>
      </c>
      <c r="AK187" s="108">
        <f>'BPU LOT 2 - 2023 ARENH'!H$25</f>
        <v>2.9000000000000001E-2</v>
      </c>
      <c r="AL187" s="108">
        <f>'BPU LOT 2 - 2023 ARENH'!H$26</f>
        <v>-0.14099999999999999</v>
      </c>
      <c r="AM187" s="108">
        <f>'BPU LOT 2 - 2023 ARENH'!H$27</f>
        <v>0.60899999999999999</v>
      </c>
      <c r="AN187" s="108">
        <f>'BPU LOT 2 - 2023 ARENH'!H$28</f>
        <v>0</v>
      </c>
      <c r="AO187" s="108">
        <f t="shared" si="20"/>
        <v>180.64379932039216</v>
      </c>
      <c r="AP187" s="108">
        <f>'BPU LOT 2 - 2023 ARENH'!K$24</f>
        <v>4.7400000000000003E-3</v>
      </c>
      <c r="AQ187" s="108">
        <f t="shared" si="21"/>
        <v>206.56920000000002</v>
      </c>
      <c r="AR187" s="110">
        <v>44.915500000000002</v>
      </c>
      <c r="AS187" s="110">
        <v>279.52855199999999</v>
      </c>
      <c r="AT187" s="110">
        <v>595.57952999999998</v>
      </c>
      <c r="AU187" s="110">
        <v>0</v>
      </c>
      <c r="AV187" s="108">
        <f t="shared" si="22"/>
        <v>18148.354339320391</v>
      </c>
      <c r="AW187" s="108">
        <f t="shared" si="23"/>
        <v>19068.377921320389</v>
      </c>
    </row>
    <row r="188" spans="1:49" x14ac:dyDescent="0.35">
      <c r="A188" s="98" t="s">
        <v>144</v>
      </c>
      <c r="B188" s="100"/>
      <c r="C188" s="100"/>
      <c r="D188" s="100" t="s">
        <v>545</v>
      </c>
      <c r="E188" s="100" t="s">
        <v>599</v>
      </c>
      <c r="F188" s="98" t="s">
        <v>332</v>
      </c>
      <c r="G188" s="98"/>
      <c r="H188" s="98" t="s">
        <v>333</v>
      </c>
      <c r="I188" s="98" t="s">
        <v>269</v>
      </c>
      <c r="J188" s="98" t="s">
        <v>332</v>
      </c>
      <c r="K188" s="100" t="s">
        <v>1220</v>
      </c>
      <c r="L188" s="100" t="s">
        <v>994</v>
      </c>
      <c r="M188" s="100" t="s">
        <v>786</v>
      </c>
      <c r="N188" s="100" t="s">
        <v>269</v>
      </c>
      <c r="O188" s="100" t="s">
        <v>332</v>
      </c>
      <c r="P188" s="100" t="s">
        <v>17</v>
      </c>
      <c r="Q188" s="100" t="s">
        <v>1341</v>
      </c>
      <c r="R188" s="102" t="s">
        <v>1289</v>
      </c>
      <c r="T188" s="105">
        <v>1338</v>
      </c>
      <c r="U188" s="105">
        <v>1861</v>
      </c>
      <c r="V188" s="105">
        <v>6009</v>
      </c>
      <c r="W188" s="105">
        <v>12725</v>
      </c>
      <c r="X188" s="105">
        <v>0</v>
      </c>
      <c r="Y188" s="106">
        <f t="shared" si="16"/>
        <v>21933</v>
      </c>
      <c r="Z188" s="108">
        <f>T188*'BPU LOT 2 - 2023 ARENH'!F$24</f>
        <v>212.36735999999999</v>
      </c>
      <c r="AA188" s="108">
        <f>U188*'BPU LOT 2 - 2023 ARENH'!F$25</f>
        <v>437.68859000000003</v>
      </c>
      <c r="AB188" s="108">
        <f>V188*'BPU LOT 2 - 2023 ARENH'!F$26</f>
        <v>1461.56907</v>
      </c>
      <c r="AC188" s="108">
        <f>W188*'BPU LOT 2 - 2023 ARENH'!F$27</f>
        <v>7173.97325</v>
      </c>
      <c r="AD188" s="108">
        <f>X188*'BPU LOT 2 - 2023 ARENH'!F$28</f>
        <v>0</v>
      </c>
      <c r="AE188" s="121">
        <f>'BPU LOT 2 - 2023 ARENH'!J$24</f>
        <v>0</v>
      </c>
      <c r="AF188" s="108">
        <f t="shared" si="19"/>
        <v>9285.5982700000004</v>
      </c>
      <c r="AG188" s="95">
        <f>'BPU LOT 2 - 2023 ARENH'!G$24</f>
        <v>69.55</v>
      </c>
      <c r="AH188" s="95">
        <f t="shared" si="17"/>
        <v>23.899899999999999</v>
      </c>
      <c r="AI188" s="95">
        <f t="shared" si="18"/>
        <v>0.98</v>
      </c>
      <c r="AJ188" s="108">
        <f>'BPU LOT 2 - 2023 ARENH'!H$24</f>
        <v>-0.24199999999999999</v>
      </c>
      <c r="AK188" s="108">
        <f>'BPU LOT 2 - 2023 ARENH'!H$25</f>
        <v>2.9000000000000001E-2</v>
      </c>
      <c r="AL188" s="108">
        <f>'BPU LOT 2 - 2023 ARENH'!H$26</f>
        <v>-0.14099999999999999</v>
      </c>
      <c r="AM188" s="108">
        <f>'BPU LOT 2 - 2023 ARENH'!H$27</f>
        <v>0.60899999999999999</v>
      </c>
      <c r="AN188" s="108">
        <f>'BPU LOT 2 - 2023 ARENH'!H$28</f>
        <v>0</v>
      </c>
      <c r="AO188" s="108">
        <f t="shared" si="20"/>
        <v>96.595871337185372</v>
      </c>
      <c r="AP188" s="108">
        <f>'BPU LOT 2 - 2023 ARENH'!K$24</f>
        <v>4.7400000000000003E-3</v>
      </c>
      <c r="AQ188" s="108">
        <f t="shared" si="21"/>
        <v>103.96242000000001</v>
      </c>
      <c r="AR188" s="110">
        <v>15.8695</v>
      </c>
      <c r="AS188" s="110">
        <v>212.054328</v>
      </c>
      <c r="AT188" s="110">
        <v>198.05136000000002</v>
      </c>
      <c r="AU188" s="110">
        <v>0</v>
      </c>
      <c r="AV188" s="108">
        <f t="shared" si="22"/>
        <v>9486.1565613371858</v>
      </c>
      <c r="AW188" s="108">
        <f t="shared" si="23"/>
        <v>9912.1317493371862</v>
      </c>
    </row>
    <row r="189" spans="1:49" x14ac:dyDescent="0.35">
      <c r="A189" s="98" t="s">
        <v>102</v>
      </c>
      <c r="B189" s="100"/>
      <c r="C189" s="100"/>
      <c r="D189" s="100" t="s">
        <v>511</v>
      </c>
      <c r="E189" s="100" t="s">
        <v>599</v>
      </c>
      <c r="F189" s="98" t="s">
        <v>211</v>
      </c>
      <c r="G189" s="98"/>
      <c r="H189" s="98" t="s">
        <v>212</v>
      </c>
      <c r="I189" s="98" t="s">
        <v>213</v>
      </c>
      <c r="J189" s="98" t="s">
        <v>211</v>
      </c>
      <c r="K189" s="100" t="s">
        <v>1221</v>
      </c>
      <c r="L189" s="100" t="s">
        <v>851</v>
      </c>
      <c r="M189" s="100" t="s">
        <v>787</v>
      </c>
      <c r="N189" s="100" t="s">
        <v>213</v>
      </c>
      <c r="O189" s="100" t="s">
        <v>211</v>
      </c>
      <c r="P189" s="100" t="s">
        <v>17</v>
      </c>
      <c r="Q189" s="100" t="s">
        <v>1341</v>
      </c>
      <c r="R189" s="102" t="s">
        <v>1294</v>
      </c>
      <c r="T189" s="105">
        <v>18</v>
      </c>
      <c r="U189" s="105">
        <v>73</v>
      </c>
      <c r="V189" s="105">
        <v>25</v>
      </c>
      <c r="W189" s="105">
        <v>117</v>
      </c>
      <c r="X189" s="105">
        <v>0</v>
      </c>
      <c r="Y189" s="106">
        <f t="shared" si="16"/>
        <v>233</v>
      </c>
      <c r="Z189" s="108">
        <f>T189*'BPU LOT 2 - 2023 ARENH'!F$24</f>
        <v>2.8569599999999999</v>
      </c>
      <c r="AA189" s="108">
        <f>U189*'BPU LOT 2 - 2023 ARENH'!F$25</f>
        <v>17.168870000000002</v>
      </c>
      <c r="AB189" s="108">
        <f>V189*'BPU LOT 2 - 2023 ARENH'!F$26</f>
        <v>6.0807500000000001</v>
      </c>
      <c r="AC189" s="108">
        <f>W189*'BPU LOT 2 - 2023 ARENH'!F$27</f>
        <v>65.961089999999999</v>
      </c>
      <c r="AD189" s="108">
        <f>X189*'BPU LOT 2 - 2023 ARENH'!F$28</f>
        <v>0</v>
      </c>
      <c r="AE189" s="121">
        <f>'BPU LOT 2 - 2023 ARENH'!J$24</f>
        <v>0</v>
      </c>
      <c r="AF189" s="108">
        <f t="shared" si="19"/>
        <v>92.067669999999993</v>
      </c>
      <c r="AG189" s="95">
        <f>'BPU LOT 2 - 2023 ARENH'!G$24</f>
        <v>69.55</v>
      </c>
      <c r="AH189" s="95">
        <f t="shared" si="17"/>
        <v>23.899899999999999</v>
      </c>
      <c r="AI189" s="95">
        <f t="shared" si="18"/>
        <v>0.98</v>
      </c>
      <c r="AJ189" s="108">
        <f>'BPU LOT 2 - 2023 ARENH'!H$24</f>
        <v>-0.24199999999999999</v>
      </c>
      <c r="AK189" s="108">
        <f>'BPU LOT 2 - 2023 ARENH'!H$25</f>
        <v>2.9000000000000001E-2</v>
      </c>
      <c r="AL189" s="108">
        <f>'BPU LOT 2 - 2023 ARENH'!H$26</f>
        <v>-0.14099999999999999</v>
      </c>
      <c r="AM189" s="108">
        <f>'BPU LOT 2 - 2023 ARENH'!H$27</f>
        <v>0.60899999999999999</v>
      </c>
      <c r="AN189" s="108">
        <f>'BPU LOT 2 - 2023 ARENH'!H$28</f>
        <v>0</v>
      </c>
      <c r="AO189" s="108">
        <f t="shared" si="20"/>
        <v>0.91625147847510502</v>
      </c>
      <c r="AP189" s="108">
        <f>'BPU LOT 2 - 2023 ARENH'!K$24</f>
        <v>4.7400000000000003E-3</v>
      </c>
      <c r="AQ189" s="108">
        <f t="shared" si="21"/>
        <v>1.10442</v>
      </c>
      <c r="AR189" s="110">
        <v>13.17</v>
      </c>
      <c r="AS189" s="110">
        <v>245.79144000000002</v>
      </c>
      <c r="AT189" s="110">
        <v>174.63419999999999</v>
      </c>
      <c r="AU189" s="110">
        <v>0</v>
      </c>
      <c r="AV189" s="108">
        <f t="shared" si="22"/>
        <v>94.088341478475101</v>
      </c>
      <c r="AW189" s="108">
        <f t="shared" si="23"/>
        <v>527.68398147847506</v>
      </c>
    </row>
    <row r="190" spans="1:49" x14ac:dyDescent="0.35">
      <c r="A190" s="98" t="s">
        <v>157</v>
      </c>
      <c r="B190" s="100"/>
      <c r="C190" s="100"/>
      <c r="D190" s="100" t="s">
        <v>581</v>
      </c>
      <c r="E190" s="100" t="s">
        <v>599</v>
      </c>
      <c r="F190" s="98" t="s">
        <v>372</v>
      </c>
      <c r="G190" s="98"/>
      <c r="H190" s="98" t="s">
        <v>373</v>
      </c>
      <c r="I190" s="98" t="s">
        <v>216</v>
      </c>
      <c r="J190" s="98" t="s">
        <v>374</v>
      </c>
      <c r="K190" s="100" t="s">
        <v>1222</v>
      </c>
      <c r="L190" s="100" t="s">
        <v>995</v>
      </c>
      <c r="M190" s="100" t="s">
        <v>704</v>
      </c>
      <c r="N190" s="100" t="s">
        <v>413</v>
      </c>
      <c r="O190" s="100" t="s">
        <v>788</v>
      </c>
      <c r="P190" s="100" t="s">
        <v>21</v>
      </c>
      <c r="Q190" s="100" t="s">
        <v>1343</v>
      </c>
      <c r="R190" s="102" t="s">
        <v>1329</v>
      </c>
      <c r="T190" s="105">
        <v>1469</v>
      </c>
      <c r="U190" s="105">
        <v>2812</v>
      </c>
      <c r="V190" s="105">
        <v>518</v>
      </c>
      <c r="W190" s="105">
        <v>1096</v>
      </c>
      <c r="X190" s="105">
        <v>266</v>
      </c>
      <c r="Y190" s="106">
        <f t="shared" si="16"/>
        <v>6161</v>
      </c>
      <c r="Z190" s="107">
        <f>T190*'BPU LOT 2 - 2023 ARENH'!F$36</f>
        <v>212.54960999999997</v>
      </c>
      <c r="AA190" s="107">
        <f>U190*'BPU LOT 2 - 2023 ARENH'!F$37</f>
        <v>635.28703999999993</v>
      </c>
      <c r="AB190" s="107">
        <f>V190*'BPU LOT 2 - 2023 ARENH'!F$38</f>
        <v>130.17857999999998</v>
      </c>
      <c r="AC190" s="107">
        <f>W190*'BPU LOT 2 - 2023 ARENH'!F$39</f>
        <v>608.55399999999997</v>
      </c>
      <c r="AD190" s="107">
        <f>X190*'BPU LOT 2 - 2023 ARENH'!F$40</f>
        <v>219.04834000000002</v>
      </c>
      <c r="AE190" s="121">
        <f>'BPU LOT 2 - 2023 ARENH'!J$24</f>
        <v>0</v>
      </c>
      <c r="AF190" s="108">
        <f t="shared" si="19"/>
        <v>1805.6175700000001</v>
      </c>
      <c r="AG190" s="95">
        <f>'BPU LOT 2 - 2023 ARENH'!G$24</f>
        <v>69.55</v>
      </c>
      <c r="AH190" s="95">
        <f t="shared" si="17"/>
        <v>23.899899999999999</v>
      </c>
      <c r="AI190" s="95">
        <f t="shared" si="18"/>
        <v>0.98</v>
      </c>
      <c r="AJ190" s="107">
        <f>'BPU LOT 2 - 2023 ARENH'!H$36</f>
        <v>-0.26600000000000001</v>
      </c>
      <c r="AK190" s="107">
        <f>'BPU LOT 2 - 2023 ARENH'!H$37</f>
        <v>0</v>
      </c>
      <c r="AL190" s="107">
        <f>'BPU LOT 2 - 2023 ARENH'!H$38</f>
        <v>-0.124</v>
      </c>
      <c r="AM190" s="107">
        <f>'BPU LOT 2 - 2023 ARENH'!H$39</f>
        <v>0.46300000000000002</v>
      </c>
      <c r="AN190" s="107">
        <f>'BPU LOT 2 - 2023 ARENH'!H$40</f>
        <v>1.4830000000000001</v>
      </c>
      <c r="AO190" s="108">
        <f t="shared" si="20"/>
        <v>12.505629200609578</v>
      </c>
      <c r="AP190" s="108">
        <f>'BPU LOT 2 - 2023 ARENH'!K$24</f>
        <v>4.7400000000000003E-3</v>
      </c>
      <c r="AQ190" s="108">
        <f t="shared" si="21"/>
        <v>29.203140000000001</v>
      </c>
      <c r="AR190" s="110">
        <v>14.087999999999999</v>
      </c>
      <c r="AS190" s="110">
        <v>176.481675</v>
      </c>
      <c r="AT190" s="110">
        <v>93.403439999999989</v>
      </c>
      <c r="AU190" s="110">
        <v>0</v>
      </c>
      <c r="AV190" s="108">
        <f t="shared" si="22"/>
        <v>1847.3263392006097</v>
      </c>
      <c r="AW190" s="108">
        <f t="shared" si="23"/>
        <v>2131.2994542006095</v>
      </c>
    </row>
    <row r="191" spans="1:49" x14ac:dyDescent="0.35">
      <c r="A191" s="98" t="s">
        <v>97</v>
      </c>
      <c r="B191" s="100" t="s">
        <v>444</v>
      </c>
      <c r="C191" s="100" t="s">
        <v>502</v>
      </c>
      <c r="D191" s="100" t="s">
        <v>506</v>
      </c>
      <c r="E191" s="100" t="s">
        <v>599</v>
      </c>
      <c r="F191" s="98" t="s">
        <v>192</v>
      </c>
      <c r="G191" s="98"/>
      <c r="H191" s="98" t="s">
        <v>193</v>
      </c>
      <c r="I191" s="98" t="s">
        <v>194</v>
      </c>
      <c r="J191" s="98" t="s">
        <v>192</v>
      </c>
      <c r="K191" s="100" t="s">
        <v>1223</v>
      </c>
      <c r="L191" s="100" t="s">
        <v>996</v>
      </c>
      <c r="M191" s="100" t="s">
        <v>193</v>
      </c>
      <c r="N191" s="100" t="s">
        <v>194</v>
      </c>
      <c r="O191" s="100" t="s">
        <v>192</v>
      </c>
      <c r="P191" s="100" t="s">
        <v>17</v>
      </c>
      <c r="Q191" s="100" t="s">
        <v>1345</v>
      </c>
      <c r="R191" s="102"/>
      <c r="T191" s="105">
        <v>0</v>
      </c>
      <c r="U191" s="105">
        <v>0</v>
      </c>
      <c r="V191" s="105">
        <v>0</v>
      </c>
      <c r="W191" s="105">
        <v>0</v>
      </c>
      <c r="X191" s="105">
        <v>0</v>
      </c>
      <c r="Y191" s="106">
        <f t="shared" si="16"/>
        <v>0</v>
      </c>
      <c r="Z191" s="108">
        <f>T191*'BPU LOT 2 - 2023 ARENH'!F$24</f>
        <v>0</v>
      </c>
      <c r="AA191" s="108">
        <f>U191*'BPU LOT 2 - 2023 ARENH'!F$25</f>
        <v>0</v>
      </c>
      <c r="AB191" s="108">
        <f>V191*'BPU LOT 2 - 2023 ARENH'!F$26</f>
        <v>0</v>
      </c>
      <c r="AC191" s="108">
        <f>W191*'BPU LOT 2 - 2023 ARENH'!F$27</f>
        <v>0</v>
      </c>
      <c r="AD191" s="108">
        <f>X191*'BPU LOT 2 - 2023 ARENH'!F$28</f>
        <v>0</v>
      </c>
      <c r="AE191" s="121">
        <f>'BPU LOT 2 - 2023 ARENH'!J$24</f>
        <v>0</v>
      </c>
      <c r="AF191" s="108">
        <f t="shared" si="19"/>
        <v>0</v>
      </c>
      <c r="AG191" s="95">
        <f>'BPU LOT 2 - 2023 ARENH'!G$24</f>
        <v>69.55</v>
      </c>
      <c r="AH191" s="95">
        <f t="shared" si="17"/>
        <v>23.899899999999999</v>
      </c>
      <c r="AI191" s="95">
        <f t="shared" si="18"/>
        <v>0.98</v>
      </c>
      <c r="AJ191" s="108">
        <f>'BPU LOT 2 - 2023 ARENH'!H$24</f>
        <v>-0.24199999999999999</v>
      </c>
      <c r="AK191" s="108">
        <f>'BPU LOT 2 - 2023 ARENH'!H$25</f>
        <v>2.9000000000000001E-2</v>
      </c>
      <c r="AL191" s="108">
        <f>'BPU LOT 2 - 2023 ARENH'!H$26</f>
        <v>-0.14099999999999999</v>
      </c>
      <c r="AM191" s="108">
        <f>'BPU LOT 2 - 2023 ARENH'!H$27</f>
        <v>0.60899999999999999</v>
      </c>
      <c r="AN191" s="108">
        <f>'BPU LOT 2 - 2023 ARENH'!H$28</f>
        <v>0</v>
      </c>
      <c r="AO191" s="108">
        <f t="shared" si="20"/>
        <v>0</v>
      </c>
      <c r="AP191" s="108">
        <f>'BPU LOT 2 - 2023 ARENH'!K$24</f>
        <v>4.7400000000000003E-3</v>
      </c>
      <c r="AQ191" s="108">
        <f t="shared" si="21"/>
        <v>0</v>
      </c>
      <c r="AR191" s="110">
        <v>81.103499999999997</v>
      </c>
      <c r="AS191" s="110">
        <v>383.97675599999997</v>
      </c>
      <c r="AT191" s="110">
        <v>1012.17168</v>
      </c>
      <c r="AU191" s="110">
        <v>0</v>
      </c>
      <c r="AV191" s="108">
        <f t="shared" si="22"/>
        <v>0</v>
      </c>
      <c r="AW191" s="108">
        <f t="shared" si="23"/>
        <v>1477.2519360000001</v>
      </c>
    </row>
    <row r="192" spans="1:49" x14ac:dyDescent="0.35">
      <c r="A192" s="98" t="s">
        <v>158</v>
      </c>
      <c r="B192" s="100"/>
      <c r="C192" s="100"/>
      <c r="D192" s="100" t="s">
        <v>582</v>
      </c>
      <c r="E192" s="100" t="s">
        <v>599</v>
      </c>
      <c r="F192" s="98" t="s">
        <v>375</v>
      </c>
      <c r="G192" s="98"/>
      <c r="H192" s="98" t="s">
        <v>376</v>
      </c>
      <c r="I192" s="98" t="s">
        <v>197</v>
      </c>
      <c r="J192" s="98" t="s">
        <v>375</v>
      </c>
      <c r="K192" s="100" t="s">
        <v>1224</v>
      </c>
      <c r="L192" s="100" t="s">
        <v>997</v>
      </c>
      <c r="M192" s="100" t="s">
        <v>636</v>
      </c>
      <c r="N192" s="100" t="s">
        <v>197</v>
      </c>
      <c r="O192" s="100" t="s">
        <v>375</v>
      </c>
      <c r="P192" s="100" t="s">
        <v>17</v>
      </c>
      <c r="Q192" s="100" t="s">
        <v>1341</v>
      </c>
      <c r="R192" s="102" t="s">
        <v>1289</v>
      </c>
      <c r="T192" s="105">
        <v>738</v>
      </c>
      <c r="U192" s="105">
        <v>4509</v>
      </c>
      <c r="V192" s="105">
        <v>2090</v>
      </c>
      <c r="W192" s="105">
        <v>10359</v>
      </c>
      <c r="X192" s="105">
        <v>0</v>
      </c>
      <c r="Y192" s="106">
        <f t="shared" si="16"/>
        <v>17696</v>
      </c>
      <c r="Z192" s="108">
        <f>T192*'BPU LOT 2 - 2023 ARENH'!F$24</f>
        <v>117.13536000000001</v>
      </c>
      <c r="AA192" s="108">
        <f>U192*'BPU LOT 2 - 2023 ARENH'!F$25</f>
        <v>1060.47171</v>
      </c>
      <c r="AB192" s="108">
        <f>V192*'BPU LOT 2 - 2023 ARENH'!F$26</f>
        <v>508.35070000000002</v>
      </c>
      <c r="AC192" s="108">
        <f>W192*'BPU LOT 2 - 2023 ARENH'!F$27</f>
        <v>5840.0934299999999</v>
      </c>
      <c r="AD192" s="108">
        <f>X192*'BPU LOT 2 - 2023 ARENH'!F$28</f>
        <v>0</v>
      </c>
      <c r="AE192" s="121">
        <f>'BPU LOT 2 - 2023 ARENH'!J$24</f>
        <v>0</v>
      </c>
      <c r="AF192" s="108">
        <f t="shared" si="19"/>
        <v>7526.0511999999999</v>
      </c>
      <c r="AG192" s="95">
        <f>'BPU LOT 2 - 2023 ARENH'!G$24</f>
        <v>69.55</v>
      </c>
      <c r="AH192" s="95">
        <f t="shared" si="17"/>
        <v>23.899899999999999</v>
      </c>
      <c r="AI192" s="95">
        <f t="shared" si="18"/>
        <v>0.98</v>
      </c>
      <c r="AJ192" s="108">
        <f>'BPU LOT 2 - 2023 ARENH'!H$24</f>
        <v>-0.24199999999999999</v>
      </c>
      <c r="AK192" s="108">
        <f>'BPU LOT 2 - 2023 ARENH'!H$25</f>
        <v>2.9000000000000001E-2</v>
      </c>
      <c r="AL192" s="108">
        <f>'BPU LOT 2 - 2023 ARENH'!H$26</f>
        <v>-0.14099999999999999</v>
      </c>
      <c r="AM192" s="108">
        <f>'BPU LOT 2 - 2023 ARENH'!H$27</f>
        <v>0.60899999999999999</v>
      </c>
      <c r="AN192" s="108">
        <f>'BPU LOT 2 - 2023 ARENH'!H$28</f>
        <v>0</v>
      </c>
      <c r="AO192" s="108">
        <f t="shared" si="20"/>
        <v>81.680284980029555</v>
      </c>
      <c r="AP192" s="108">
        <f>'BPU LOT 2 - 2023 ARENH'!K$24</f>
        <v>4.7400000000000003E-3</v>
      </c>
      <c r="AQ192" s="108">
        <f t="shared" si="21"/>
        <v>83.879040000000003</v>
      </c>
      <c r="AR192" s="110">
        <v>19.2895</v>
      </c>
      <c r="AS192" s="110">
        <v>212.054328</v>
      </c>
      <c r="AT192" s="110">
        <v>255.77877000000001</v>
      </c>
      <c r="AU192" s="110">
        <v>0</v>
      </c>
      <c r="AV192" s="108">
        <f t="shared" si="22"/>
        <v>7691.6105249800294</v>
      </c>
      <c r="AW192" s="108">
        <f t="shared" si="23"/>
        <v>8178.7331229800293</v>
      </c>
    </row>
    <row r="193" spans="1:49" x14ac:dyDescent="0.35">
      <c r="A193" s="98" t="s">
        <v>97</v>
      </c>
      <c r="B193" s="100" t="s">
        <v>444</v>
      </c>
      <c r="C193" s="100" t="s">
        <v>503</v>
      </c>
      <c r="D193" s="100" t="s">
        <v>506</v>
      </c>
      <c r="E193" s="100" t="s">
        <v>599</v>
      </c>
      <c r="F193" s="98" t="s">
        <v>192</v>
      </c>
      <c r="G193" s="98"/>
      <c r="H193" s="98" t="s">
        <v>193</v>
      </c>
      <c r="I193" s="98" t="s">
        <v>194</v>
      </c>
      <c r="J193" s="98" t="s">
        <v>192</v>
      </c>
      <c r="K193" s="100" t="s">
        <v>1225</v>
      </c>
      <c r="L193" s="100" t="s">
        <v>780</v>
      </c>
      <c r="M193" s="100" t="s">
        <v>789</v>
      </c>
      <c r="N193" s="100" t="s">
        <v>194</v>
      </c>
      <c r="O193" s="100" t="s">
        <v>192</v>
      </c>
      <c r="P193" s="100" t="s">
        <v>17</v>
      </c>
      <c r="Q193" s="100" t="s">
        <v>1339</v>
      </c>
      <c r="R193" s="102"/>
      <c r="T193" s="105">
        <v>0</v>
      </c>
      <c r="U193" s="105">
        <v>0</v>
      </c>
      <c r="V193" s="105">
        <v>0</v>
      </c>
      <c r="W193" s="105">
        <v>0</v>
      </c>
      <c r="X193" s="105">
        <v>0</v>
      </c>
      <c r="Y193" s="106">
        <f t="shared" si="16"/>
        <v>0</v>
      </c>
      <c r="Z193" s="108">
        <f>T193*'BPU LOT 2 - 2023 ARENH'!F$24</f>
        <v>0</v>
      </c>
      <c r="AA193" s="108">
        <f>U193*'BPU LOT 2 - 2023 ARENH'!F$25</f>
        <v>0</v>
      </c>
      <c r="AB193" s="108">
        <f>V193*'BPU LOT 2 - 2023 ARENH'!F$26</f>
        <v>0</v>
      </c>
      <c r="AC193" s="108">
        <f>W193*'BPU LOT 2 - 2023 ARENH'!F$27</f>
        <v>0</v>
      </c>
      <c r="AD193" s="108">
        <f>X193*'BPU LOT 2 - 2023 ARENH'!F$28</f>
        <v>0</v>
      </c>
      <c r="AE193" s="121">
        <f>'BPU LOT 2 - 2023 ARENH'!J$24</f>
        <v>0</v>
      </c>
      <c r="AF193" s="108">
        <f t="shared" si="19"/>
        <v>0</v>
      </c>
      <c r="AG193" s="95">
        <f>'BPU LOT 2 - 2023 ARENH'!G$24</f>
        <v>69.55</v>
      </c>
      <c r="AH193" s="95">
        <f t="shared" si="17"/>
        <v>23.899899999999999</v>
      </c>
      <c r="AI193" s="95">
        <f t="shared" si="18"/>
        <v>0.98</v>
      </c>
      <c r="AJ193" s="108">
        <f>'BPU LOT 2 - 2023 ARENH'!H$24</f>
        <v>-0.24199999999999999</v>
      </c>
      <c r="AK193" s="108">
        <f>'BPU LOT 2 - 2023 ARENH'!H$25</f>
        <v>2.9000000000000001E-2</v>
      </c>
      <c r="AL193" s="108">
        <f>'BPU LOT 2 - 2023 ARENH'!H$26</f>
        <v>-0.14099999999999999</v>
      </c>
      <c r="AM193" s="108">
        <f>'BPU LOT 2 - 2023 ARENH'!H$27</f>
        <v>0.60899999999999999</v>
      </c>
      <c r="AN193" s="108">
        <f>'BPU LOT 2 - 2023 ARENH'!H$28</f>
        <v>0</v>
      </c>
      <c r="AO193" s="108">
        <f t="shared" si="20"/>
        <v>0</v>
      </c>
      <c r="AP193" s="108">
        <f>'BPU LOT 2 - 2023 ARENH'!K$24</f>
        <v>4.7400000000000003E-3</v>
      </c>
      <c r="AQ193" s="108">
        <f t="shared" si="21"/>
        <v>0</v>
      </c>
      <c r="AR193" s="110">
        <v>33.0045</v>
      </c>
      <c r="AS193" s="110">
        <v>228.92288400000001</v>
      </c>
      <c r="AT193" s="110">
        <v>411.89616000000001</v>
      </c>
      <c r="AU193" s="110">
        <v>0</v>
      </c>
      <c r="AV193" s="108">
        <f t="shared" si="22"/>
        <v>0</v>
      </c>
      <c r="AW193" s="108">
        <f t="shared" si="23"/>
        <v>673.82354400000008</v>
      </c>
    </row>
    <row r="194" spans="1:49" x14ac:dyDescent="0.35">
      <c r="A194" s="98" t="s">
        <v>133</v>
      </c>
      <c r="B194" s="100" t="s">
        <v>468</v>
      </c>
      <c r="C194" s="100"/>
      <c r="D194" s="100" t="s">
        <v>515</v>
      </c>
      <c r="E194" s="100" t="s">
        <v>599</v>
      </c>
      <c r="F194" s="98" t="s">
        <v>311</v>
      </c>
      <c r="G194" s="98"/>
      <c r="H194" s="98" t="s">
        <v>290</v>
      </c>
      <c r="I194" s="98" t="s">
        <v>312</v>
      </c>
      <c r="J194" s="98" t="s">
        <v>311</v>
      </c>
      <c r="K194" s="100" t="s">
        <v>1226</v>
      </c>
      <c r="L194" s="100" t="s">
        <v>754</v>
      </c>
      <c r="M194" s="100" t="s">
        <v>790</v>
      </c>
      <c r="N194" s="100" t="s">
        <v>312</v>
      </c>
      <c r="O194" s="100" t="s">
        <v>311</v>
      </c>
      <c r="P194" s="100" t="s">
        <v>17</v>
      </c>
      <c r="Q194" s="100" t="s">
        <v>1341</v>
      </c>
      <c r="R194" s="102" t="s">
        <v>1293</v>
      </c>
      <c r="T194" s="105">
        <v>1480</v>
      </c>
      <c r="U194" s="105">
        <v>2069</v>
      </c>
      <c r="V194" s="105">
        <v>4212</v>
      </c>
      <c r="W194" s="105">
        <v>7139</v>
      </c>
      <c r="X194" s="105">
        <v>0</v>
      </c>
      <c r="Y194" s="106">
        <f t="shared" si="16"/>
        <v>14900</v>
      </c>
      <c r="Z194" s="108">
        <f>T194*'BPU LOT 2 - 2023 ARENH'!F$24</f>
        <v>234.90559999999999</v>
      </c>
      <c r="AA194" s="108">
        <f>U194*'BPU LOT 2 - 2023 ARENH'!F$25</f>
        <v>486.60811000000001</v>
      </c>
      <c r="AB194" s="108">
        <f>V194*'BPU LOT 2 - 2023 ARENH'!F$26</f>
        <v>1024.4847600000001</v>
      </c>
      <c r="AC194" s="108">
        <f>W194*'BPU LOT 2 - 2023 ARENH'!F$27</f>
        <v>4024.7540300000001</v>
      </c>
      <c r="AD194" s="108">
        <f>X194*'BPU LOT 2 - 2023 ARENH'!F$28</f>
        <v>0</v>
      </c>
      <c r="AE194" s="121">
        <f>'BPU LOT 2 - 2023 ARENH'!J$24</f>
        <v>0</v>
      </c>
      <c r="AF194" s="108">
        <f t="shared" si="19"/>
        <v>5770.7525000000005</v>
      </c>
      <c r="AG194" s="95">
        <f>'BPU LOT 2 - 2023 ARENH'!G$24</f>
        <v>69.55</v>
      </c>
      <c r="AH194" s="95">
        <f t="shared" si="17"/>
        <v>23.899899999999999</v>
      </c>
      <c r="AI194" s="95">
        <f t="shared" si="18"/>
        <v>0.98</v>
      </c>
      <c r="AJ194" s="108">
        <f>'BPU LOT 2 - 2023 ARENH'!H$24</f>
        <v>-0.24199999999999999</v>
      </c>
      <c r="AK194" s="108">
        <f>'BPU LOT 2 - 2023 ARENH'!H$25</f>
        <v>2.9000000000000001E-2</v>
      </c>
      <c r="AL194" s="108">
        <f>'BPU LOT 2 - 2023 ARENH'!H$26</f>
        <v>-0.14099999999999999</v>
      </c>
      <c r="AM194" s="108">
        <f>'BPU LOT 2 - 2023 ARENH'!H$27</f>
        <v>0.60899999999999999</v>
      </c>
      <c r="AN194" s="108">
        <f>'BPU LOT 2 - 2023 ARENH'!H$28</f>
        <v>0</v>
      </c>
      <c r="AO194" s="108">
        <f t="shared" si="20"/>
        <v>53.024547254909557</v>
      </c>
      <c r="AP194" s="108">
        <f>'BPU LOT 2 - 2023 ARENH'!K$24</f>
        <v>4.7400000000000003E-3</v>
      </c>
      <c r="AQ194" s="108">
        <f t="shared" si="21"/>
        <v>70.626000000000005</v>
      </c>
      <c r="AR194" s="110">
        <v>17.37</v>
      </c>
      <c r="AS194" s="110">
        <v>228.92288400000001</v>
      </c>
      <c r="AT194" s="110">
        <v>216.77760000000001</v>
      </c>
      <c r="AU194" s="110">
        <v>0</v>
      </c>
      <c r="AV194" s="108">
        <f t="shared" si="22"/>
        <v>5894.4030472549102</v>
      </c>
      <c r="AW194" s="108">
        <f t="shared" si="23"/>
        <v>6357.4735312549101</v>
      </c>
    </row>
    <row r="195" spans="1:49" x14ac:dyDescent="0.35">
      <c r="A195" s="98" t="s">
        <v>100</v>
      </c>
      <c r="B195" s="100"/>
      <c r="C195" s="100"/>
      <c r="D195" s="100" t="s">
        <v>509</v>
      </c>
      <c r="E195" s="100" t="s">
        <v>599</v>
      </c>
      <c r="F195" s="98" t="s">
        <v>203</v>
      </c>
      <c r="G195" s="98"/>
      <c r="H195" s="98" t="s">
        <v>204</v>
      </c>
      <c r="I195" s="98" t="s">
        <v>205</v>
      </c>
      <c r="J195" s="98" t="s">
        <v>206</v>
      </c>
      <c r="K195" s="100" t="s">
        <v>1227</v>
      </c>
      <c r="L195" s="100" t="s">
        <v>997</v>
      </c>
      <c r="M195" s="100" t="s">
        <v>791</v>
      </c>
      <c r="N195" s="100" t="s">
        <v>205</v>
      </c>
      <c r="O195" s="100" t="s">
        <v>206</v>
      </c>
      <c r="P195" s="100" t="s">
        <v>17</v>
      </c>
      <c r="Q195" s="100" t="s">
        <v>1346</v>
      </c>
      <c r="R195" s="102" t="s">
        <v>1289</v>
      </c>
      <c r="T195" s="105">
        <v>539</v>
      </c>
      <c r="U195" s="105">
        <v>2108</v>
      </c>
      <c r="V195" s="105">
        <v>1867</v>
      </c>
      <c r="W195" s="105">
        <v>8271</v>
      </c>
      <c r="X195" s="105">
        <v>0</v>
      </c>
      <c r="Y195" s="106">
        <f t="shared" si="16"/>
        <v>12785</v>
      </c>
      <c r="Z195" s="108">
        <f>T195*'BPU LOT 2 - 2023 ARENH'!F$24</f>
        <v>85.550079999999994</v>
      </c>
      <c r="AA195" s="108">
        <f>U195*'BPU LOT 2 - 2023 ARENH'!F$25</f>
        <v>495.78052000000002</v>
      </c>
      <c r="AB195" s="108">
        <f>V195*'BPU LOT 2 - 2023 ARENH'!F$26</f>
        <v>454.11041</v>
      </c>
      <c r="AC195" s="108">
        <f>W195*'BPU LOT 2 - 2023 ARENH'!F$27</f>
        <v>4662.9416700000002</v>
      </c>
      <c r="AD195" s="108">
        <f>X195*'BPU LOT 2 - 2023 ARENH'!F$28</f>
        <v>0</v>
      </c>
      <c r="AE195" s="121">
        <f>'BPU LOT 2 - 2023 ARENH'!J$24</f>
        <v>0</v>
      </c>
      <c r="AF195" s="108">
        <f t="shared" si="19"/>
        <v>5698.3826800000006</v>
      </c>
      <c r="AG195" s="95">
        <f>'BPU LOT 2 - 2023 ARENH'!G$24</f>
        <v>69.55</v>
      </c>
      <c r="AH195" s="95">
        <f t="shared" si="17"/>
        <v>23.899899999999999</v>
      </c>
      <c r="AI195" s="95">
        <f t="shared" si="18"/>
        <v>0.98</v>
      </c>
      <c r="AJ195" s="108">
        <f>'BPU LOT 2 - 2023 ARENH'!H$24</f>
        <v>-0.24199999999999999</v>
      </c>
      <c r="AK195" s="108">
        <f>'BPU LOT 2 - 2023 ARENH'!H$25</f>
        <v>2.9000000000000001E-2</v>
      </c>
      <c r="AL195" s="108">
        <f>'BPU LOT 2 - 2023 ARENH'!H$26</f>
        <v>-0.14099999999999999</v>
      </c>
      <c r="AM195" s="108">
        <f>'BPU LOT 2 - 2023 ARENH'!H$27</f>
        <v>0.60899999999999999</v>
      </c>
      <c r="AN195" s="108">
        <f>'BPU LOT 2 - 2023 ARENH'!H$28</f>
        <v>0</v>
      </c>
      <c r="AO195" s="108">
        <f t="shared" si="20"/>
        <v>64.864063226055038</v>
      </c>
      <c r="AP195" s="108">
        <f>'BPU LOT 2 - 2023 ARENH'!K$24</f>
        <v>4.7400000000000003E-3</v>
      </c>
      <c r="AQ195" s="108">
        <f t="shared" si="21"/>
        <v>60.600900000000003</v>
      </c>
      <c r="AR195" s="110">
        <v>14.0905</v>
      </c>
      <c r="AS195" s="110">
        <v>212.054328</v>
      </c>
      <c r="AT195" s="110">
        <v>186.84002999999998</v>
      </c>
      <c r="AU195" s="110">
        <v>0</v>
      </c>
      <c r="AV195" s="108">
        <f t="shared" si="22"/>
        <v>5823.8476432260559</v>
      </c>
      <c r="AW195" s="108">
        <f t="shared" si="23"/>
        <v>6236.8325012260566</v>
      </c>
    </row>
    <row r="196" spans="1:49" x14ac:dyDescent="0.35">
      <c r="A196" s="98" t="s">
        <v>159</v>
      </c>
      <c r="B196" s="100"/>
      <c r="C196" s="100"/>
      <c r="D196" s="100" t="s">
        <v>364</v>
      </c>
      <c r="E196" s="100" t="s">
        <v>599</v>
      </c>
      <c r="F196" s="98" t="s">
        <v>377</v>
      </c>
      <c r="G196" s="98"/>
      <c r="H196" s="98" t="s">
        <v>378</v>
      </c>
      <c r="I196" s="98" t="s">
        <v>255</v>
      </c>
      <c r="J196" s="98" t="s">
        <v>379</v>
      </c>
      <c r="K196" s="100" t="s">
        <v>1228</v>
      </c>
      <c r="L196" s="100" t="s">
        <v>995</v>
      </c>
      <c r="M196" s="100" t="s">
        <v>704</v>
      </c>
      <c r="N196" s="100" t="s">
        <v>255</v>
      </c>
      <c r="O196" s="100" t="s">
        <v>379</v>
      </c>
      <c r="P196" s="100" t="s">
        <v>21</v>
      </c>
      <c r="Q196" s="100" t="s">
        <v>1347</v>
      </c>
      <c r="R196" s="102" t="s">
        <v>1330</v>
      </c>
      <c r="T196" s="105">
        <v>239</v>
      </c>
      <c r="U196" s="105">
        <v>487</v>
      </c>
      <c r="V196" s="105">
        <v>375</v>
      </c>
      <c r="W196" s="105">
        <v>592</v>
      </c>
      <c r="X196" s="105">
        <v>143</v>
      </c>
      <c r="Y196" s="106">
        <f t="shared" si="16"/>
        <v>1836</v>
      </c>
      <c r="Z196" s="107">
        <f>T196*'BPU LOT 2 - 2023 ARENH'!F$36</f>
        <v>34.580909999999996</v>
      </c>
      <c r="AA196" s="107">
        <f>U196*'BPU LOT 2 - 2023 ARENH'!F$37</f>
        <v>110.02303999999999</v>
      </c>
      <c r="AB196" s="107">
        <f>V196*'BPU LOT 2 - 2023 ARENH'!F$38</f>
        <v>94.241249999999994</v>
      </c>
      <c r="AC196" s="107">
        <f>W196*'BPU LOT 2 - 2023 ARENH'!F$39</f>
        <v>328.70800000000003</v>
      </c>
      <c r="AD196" s="107">
        <f>X196*'BPU LOT 2 - 2023 ARENH'!F$40</f>
        <v>117.75907000000001</v>
      </c>
      <c r="AE196" s="121">
        <f>'BPU LOT 2 - 2023 ARENH'!J$24</f>
        <v>0</v>
      </c>
      <c r="AF196" s="108">
        <f t="shared" si="19"/>
        <v>685.31227000000013</v>
      </c>
      <c r="AG196" s="95">
        <f>'BPU LOT 2 - 2023 ARENH'!G$24</f>
        <v>69.55</v>
      </c>
      <c r="AH196" s="95">
        <f t="shared" si="17"/>
        <v>23.899899999999999</v>
      </c>
      <c r="AI196" s="95">
        <f t="shared" si="18"/>
        <v>0.98</v>
      </c>
      <c r="AJ196" s="107">
        <f>'BPU LOT 2 - 2023 ARENH'!H$36</f>
        <v>-0.26600000000000001</v>
      </c>
      <c r="AK196" s="107">
        <f>'BPU LOT 2 - 2023 ARENH'!H$37</f>
        <v>0</v>
      </c>
      <c r="AL196" s="107">
        <f>'BPU LOT 2 - 2023 ARENH'!H$38</f>
        <v>-0.124</v>
      </c>
      <c r="AM196" s="107">
        <f>'BPU LOT 2 - 2023 ARENH'!H$39</f>
        <v>0.46300000000000002</v>
      </c>
      <c r="AN196" s="107">
        <f>'BPU LOT 2 - 2023 ARENH'!H$40</f>
        <v>1.4830000000000001</v>
      </c>
      <c r="AO196" s="108">
        <f t="shared" si="20"/>
        <v>7.1657919723218608</v>
      </c>
      <c r="AP196" s="108">
        <f>'BPU LOT 2 - 2023 ARENH'!K$24</f>
        <v>4.7400000000000003E-3</v>
      </c>
      <c r="AQ196" s="108">
        <f t="shared" si="21"/>
        <v>8.7026400000000006</v>
      </c>
      <c r="AR196" s="110">
        <v>4.03</v>
      </c>
      <c r="AS196" s="110">
        <v>160.582425</v>
      </c>
      <c r="AT196" s="110">
        <v>26.718900000000001</v>
      </c>
      <c r="AU196" s="110">
        <v>0</v>
      </c>
      <c r="AV196" s="108">
        <f t="shared" si="22"/>
        <v>701.18070197232203</v>
      </c>
      <c r="AW196" s="108">
        <f t="shared" si="23"/>
        <v>892.51202697232191</v>
      </c>
    </row>
    <row r="197" spans="1:49" x14ac:dyDescent="0.35">
      <c r="A197" s="98" t="s">
        <v>160</v>
      </c>
      <c r="B197" s="100"/>
      <c r="C197" s="100"/>
      <c r="D197" s="100" t="s">
        <v>523</v>
      </c>
      <c r="E197" s="100" t="s">
        <v>599</v>
      </c>
      <c r="F197" s="98" t="s">
        <v>380</v>
      </c>
      <c r="G197" s="98"/>
      <c r="H197" s="98" t="s">
        <v>381</v>
      </c>
      <c r="I197" s="98" t="s">
        <v>266</v>
      </c>
      <c r="J197" s="98" t="s">
        <v>380</v>
      </c>
      <c r="K197" s="100" t="s">
        <v>1229</v>
      </c>
      <c r="L197" s="100" t="s">
        <v>998</v>
      </c>
      <c r="M197" s="100" t="s">
        <v>792</v>
      </c>
      <c r="N197" s="100" t="s">
        <v>266</v>
      </c>
      <c r="O197" s="100" t="s">
        <v>380</v>
      </c>
      <c r="P197" s="100" t="s">
        <v>17</v>
      </c>
      <c r="Q197" s="100" t="s">
        <v>1341</v>
      </c>
      <c r="R197" s="102" t="s">
        <v>1289</v>
      </c>
      <c r="T197" s="105">
        <v>930</v>
      </c>
      <c r="U197" s="105">
        <v>1635</v>
      </c>
      <c r="V197" s="105">
        <v>2293</v>
      </c>
      <c r="W197" s="105">
        <v>4296</v>
      </c>
      <c r="X197" s="105">
        <v>0</v>
      </c>
      <c r="Y197" s="106">
        <f t="shared" si="16"/>
        <v>9154</v>
      </c>
      <c r="Z197" s="108">
        <f>T197*'BPU LOT 2 - 2023 ARENH'!F$24</f>
        <v>147.6096</v>
      </c>
      <c r="AA197" s="108">
        <f>U197*'BPU LOT 2 - 2023 ARENH'!F$25</f>
        <v>384.53565000000003</v>
      </c>
      <c r="AB197" s="108">
        <f>V197*'BPU LOT 2 - 2023 ARENH'!F$26</f>
        <v>557.72639000000004</v>
      </c>
      <c r="AC197" s="108">
        <f>W197*'BPU LOT 2 - 2023 ARENH'!F$27</f>
        <v>2421.9559199999999</v>
      </c>
      <c r="AD197" s="108">
        <f>X197*'BPU LOT 2 - 2023 ARENH'!F$28</f>
        <v>0</v>
      </c>
      <c r="AE197" s="121">
        <f>'BPU LOT 2 - 2023 ARENH'!J$24</f>
        <v>0</v>
      </c>
      <c r="AF197" s="108">
        <f t="shared" si="19"/>
        <v>3511.8275599999997</v>
      </c>
      <c r="AG197" s="95">
        <f>'BPU LOT 2 - 2023 ARENH'!G$24</f>
        <v>69.55</v>
      </c>
      <c r="AH197" s="95">
        <f t="shared" si="17"/>
        <v>23.899899999999999</v>
      </c>
      <c r="AI197" s="95">
        <f t="shared" si="18"/>
        <v>0.98</v>
      </c>
      <c r="AJ197" s="108">
        <f>'BPU LOT 2 - 2023 ARENH'!H$24</f>
        <v>-0.24199999999999999</v>
      </c>
      <c r="AK197" s="108">
        <f>'BPU LOT 2 - 2023 ARENH'!H$25</f>
        <v>2.9000000000000001E-2</v>
      </c>
      <c r="AL197" s="108">
        <f>'BPU LOT 2 - 2023 ARENH'!H$26</f>
        <v>-0.14099999999999999</v>
      </c>
      <c r="AM197" s="108">
        <f>'BPU LOT 2 - 2023 ARENH'!H$27</f>
        <v>0.60899999999999999</v>
      </c>
      <c r="AN197" s="108">
        <f>'BPU LOT 2 - 2023 ARENH'!H$28</f>
        <v>0</v>
      </c>
      <c r="AO197" s="108">
        <f t="shared" si="20"/>
        <v>32.129269157333674</v>
      </c>
      <c r="AP197" s="108">
        <f>'BPU LOT 2 - 2023 ARENH'!K$24</f>
        <v>4.7400000000000003E-3</v>
      </c>
      <c r="AQ197" s="108">
        <f t="shared" si="21"/>
        <v>43.389960000000002</v>
      </c>
      <c r="AR197" s="110">
        <v>8.3789999999999996</v>
      </c>
      <c r="AS197" s="110">
        <v>212.054328</v>
      </c>
      <c r="AT197" s="110">
        <v>111.10553999999998</v>
      </c>
      <c r="AU197" s="110">
        <v>0</v>
      </c>
      <c r="AV197" s="108">
        <f t="shared" si="22"/>
        <v>3587.3467891573332</v>
      </c>
      <c r="AW197" s="108">
        <f t="shared" si="23"/>
        <v>3918.8856571573333</v>
      </c>
    </row>
    <row r="198" spans="1:49" x14ac:dyDescent="0.35">
      <c r="A198" s="98" t="s">
        <v>124</v>
      </c>
      <c r="B198" s="100"/>
      <c r="C198" s="100"/>
      <c r="D198" s="100" t="s">
        <v>560</v>
      </c>
      <c r="E198" s="100" t="s">
        <v>599</v>
      </c>
      <c r="F198" s="98" t="s">
        <v>283</v>
      </c>
      <c r="G198" s="98" t="s">
        <v>185</v>
      </c>
      <c r="H198" s="98" t="s">
        <v>284</v>
      </c>
      <c r="I198" s="98" t="s">
        <v>285</v>
      </c>
      <c r="J198" s="98" t="s">
        <v>286</v>
      </c>
      <c r="K198" s="100" t="s">
        <v>1230</v>
      </c>
      <c r="L198" s="100" t="s">
        <v>999</v>
      </c>
      <c r="M198" s="100" t="s">
        <v>737</v>
      </c>
      <c r="N198" s="100" t="s">
        <v>285</v>
      </c>
      <c r="O198" s="100" t="s">
        <v>286</v>
      </c>
      <c r="P198" s="100" t="s">
        <v>17</v>
      </c>
      <c r="Q198" s="100" t="s">
        <v>1339</v>
      </c>
      <c r="R198" s="102"/>
      <c r="T198" s="105">
        <v>0</v>
      </c>
      <c r="U198" s="105">
        <v>0</v>
      </c>
      <c r="V198" s="105">
        <v>0</v>
      </c>
      <c r="W198" s="105">
        <v>0</v>
      </c>
      <c r="X198" s="105">
        <v>0</v>
      </c>
      <c r="Y198" s="106">
        <f t="shared" si="16"/>
        <v>0</v>
      </c>
      <c r="Z198" s="108">
        <f>T198*'BPU LOT 2 - 2023 ARENH'!F$24</f>
        <v>0</v>
      </c>
      <c r="AA198" s="108">
        <f>U198*'BPU LOT 2 - 2023 ARENH'!F$25</f>
        <v>0</v>
      </c>
      <c r="AB198" s="108">
        <f>V198*'BPU LOT 2 - 2023 ARENH'!F$26</f>
        <v>0</v>
      </c>
      <c r="AC198" s="108">
        <f>W198*'BPU LOT 2 - 2023 ARENH'!F$27</f>
        <v>0</v>
      </c>
      <c r="AD198" s="108">
        <f>X198*'BPU LOT 2 - 2023 ARENH'!F$28</f>
        <v>0</v>
      </c>
      <c r="AE198" s="121">
        <f>'BPU LOT 2 - 2023 ARENH'!J$24</f>
        <v>0</v>
      </c>
      <c r="AF198" s="108">
        <f t="shared" si="19"/>
        <v>0</v>
      </c>
      <c r="AG198" s="95">
        <f>'BPU LOT 2 - 2023 ARENH'!G$24</f>
        <v>69.55</v>
      </c>
      <c r="AH198" s="95">
        <f t="shared" si="17"/>
        <v>23.899899999999999</v>
      </c>
      <c r="AI198" s="95">
        <f t="shared" si="18"/>
        <v>0.98</v>
      </c>
      <c r="AJ198" s="108">
        <f>'BPU LOT 2 - 2023 ARENH'!H$24</f>
        <v>-0.24199999999999999</v>
      </c>
      <c r="AK198" s="108">
        <f>'BPU LOT 2 - 2023 ARENH'!H$25</f>
        <v>2.9000000000000001E-2</v>
      </c>
      <c r="AL198" s="108">
        <f>'BPU LOT 2 - 2023 ARENH'!H$26</f>
        <v>-0.14099999999999999</v>
      </c>
      <c r="AM198" s="108">
        <f>'BPU LOT 2 - 2023 ARENH'!H$27</f>
        <v>0.60899999999999999</v>
      </c>
      <c r="AN198" s="108">
        <f>'BPU LOT 2 - 2023 ARENH'!H$28</f>
        <v>0</v>
      </c>
      <c r="AO198" s="108">
        <f t="shared" si="20"/>
        <v>0</v>
      </c>
      <c r="AP198" s="108">
        <f>'BPU LOT 2 - 2023 ARENH'!K$24</f>
        <v>4.7400000000000003E-3</v>
      </c>
      <c r="AQ198" s="108">
        <f t="shared" si="21"/>
        <v>0</v>
      </c>
      <c r="AR198" s="110">
        <v>44.183999999999997</v>
      </c>
      <c r="AS198" s="110">
        <v>212.054328</v>
      </c>
      <c r="AT198" s="110">
        <v>585.87983999999994</v>
      </c>
      <c r="AU198" s="110">
        <v>0</v>
      </c>
      <c r="AV198" s="108">
        <f t="shared" si="22"/>
        <v>0</v>
      </c>
      <c r="AW198" s="108">
        <f t="shared" si="23"/>
        <v>842.11816799999997</v>
      </c>
    </row>
    <row r="199" spans="1:49" x14ac:dyDescent="0.35">
      <c r="A199" s="98" t="s">
        <v>161</v>
      </c>
      <c r="B199" s="100"/>
      <c r="C199" s="100" t="s">
        <v>504</v>
      </c>
      <c r="D199" s="100" t="s">
        <v>535</v>
      </c>
      <c r="E199" s="100" t="s">
        <v>599</v>
      </c>
      <c r="F199" s="98" t="s">
        <v>382</v>
      </c>
      <c r="G199" s="98"/>
      <c r="H199" s="98" t="s">
        <v>383</v>
      </c>
      <c r="I199" s="98" t="s">
        <v>384</v>
      </c>
      <c r="J199" s="98" t="s">
        <v>385</v>
      </c>
      <c r="K199" s="100" t="s">
        <v>1231</v>
      </c>
      <c r="L199" s="100" t="s">
        <v>1000</v>
      </c>
      <c r="M199" s="100" t="s">
        <v>793</v>
      </c>
      <c r="N199" s="100" t="s">
        <v>384</v>
      </c>
      <c r="O199" s="100" t="s">
        <v>385</v>
      </c>
      <c r="P199" s="100" t="s">
        <v>21</v>
      </c>
      <c r="Q199" s="100" t="s">
        <v>1342</v>
      </c>
      <c r="R199" s="102" t="s">
        <v>1311</v>
      </c>
      <c r="T199" s="105">
        <v>5060</v>
      </c>
      <c r="U199" s="105">
        <v>11419</v>
      </c>
      <c r="V199" s="105">
        <v>5672</v>
      </c>
      <c r="W199" s="105">
        <v>11686</v>
      </c>
      <c r="X199" s="105">
        <v>2538</v>
      </c>
      <c r="Y199" s="106">
        <f t="shared" si="16"/>
        <v>36375</v>
      </c>
      <c r="Z199" s="107">
        <f>T199*'BPU LOT 2 - 2023 ARENH'!F$36</f>
        <v>732.13139999999987</v>
      </c>
      <c r="AA199" s="107">
        <f>U199*'BPU LOT 2 - 2023 ARENH'!F$37</f>
        <v>2579.7804799999999</v>
      </c>
      <c r="AB199" s="107">
        <f>V199*'BPU LOT 2 - 2023 ARENH'!F$38</f>
        <v>1425.4303199999999</v>
      </c>
      <c r="AC199" s="107">
        <f>W199*'BPU LOT 2 - 2023 ARENH'!F$39</f>
        <v>6488.6514999999999</v>
      </c>
      <c r="AD199" s="107">
        <f>X199*'BPU LOT 2 - 2023 ARENH'!F$40</f>
        <v>2090.0176200000001</v>
      </c>
      <c r="AE199" s="121">
        <f>'BPU LOT 2 - 2023 ARENH'!J$24</f>
        <v>0</v>
      </c>
      <c r="AF199" s="108">
        <f t="shared" si="19"/>
        <v>13316.01132</v>
      </c>
      <c r="AG199" s="95">
        <f>'BPU LOT 2 - 2023 ARENH'!G$24</f>
        <v>69.55</v>
      </c>
      <c r="AH199" s="95">
        <f t="shared" si="17"/>
        <v>23.899899999999999</v>
      </c>
      <c r="AI199" s="95">
        <f t="shared" si="18"/>
        <v>0.98</v>
      </c>
      <c r="AJ199" s="107">
        <f>'BPU LOT 2 - 2023 ARENH'!H$36</f>
        <v>-0.26600000000000001</v>
      </c>
      <c r="AK199" s="107">
        <f>'BPU LOT 2 - 2023 ARENH'!H$37</f>
        <v>0</v>
      </c>
      <c r="AL199" s="107">
        <f>'BPU LOT 2 - 2023 ARENH'!H$38</f>
        <v>-0.124</v>
      </c>
      <c r="AM199" s="107">
        <f>'BPU LOT 2 - 2023 ARENH'!H$39</f>
        <v>0.46300000000000002</v>
      </c>
      <c r="AN199" s="107">
        <f>'BPU LOT 2 - 2023 ARENH'!H$40</f>
        <v>1.4830000000000001</v>
      </c>
      <c r="AO199" s="108">
        <f t="shared" si="20"/>
        <v>134.25999778391198</v>
      </c>
      <c r="AP199" s="108">
        <f>'BPU LOT 2 - 2023 ARENH'!K$24</f>
        <v>4.7400000000000003E-3</v>
      </c>
      <c r="AQ199" s="108">
        <f t="shared" si="21"/>
        <v>172.41750000000002</v>
      </c>
      <c r="AR199" s="110">
        <v>33.094499999999996</v>
      </c>
      <c r="AS199" s="110">
        <v>271.55480399999999</v>
      </c>
      <c r="AT199" s="110">
        <v>413.01935999999995</v>
      </c>
      <c r="AU199" s="110">
        <v>0</v>
      </c>
      <c r="AV199" s="108">
        <f t="shared" si="22"/>
        <v>13622.688817783912</v>
      </c>
      <c r="AW199" s="108">
        <f t="shared" si="23"/>
        <v>14340.357481783911</v>
      </c>
    </row>
    <row r="200" spans="1:49" x14ac:dyDescent="0.35">
      <c r="A200" s="98" t="s">
        <v>162</v>
      </c>
      <c r="B200" s="100" t="s">
        <v>469</v>
      </c>
      <c r="C200" s="100"/>
      <c r="D200" s="100" t="s">
        <v>532</v>
      </c>
      <c r="E200" s="100" t="s">
        <v>599</v>
      </c>
      <c r="F200" s="98" t="s">
        <v>386</v>
      </c>
      <c r="G200" s="98"/>
      <c r="H200" s="98" t="s">
        <v>387</v>
      </c>
      <c r="I200" s="98" t="s">
        <v>388</v>
      </c>
      <c r="J200" s="98" t="s">
        <v>386</v>
      </c>
      <c r="K200" s="100" t="s">
        <v>1232</v>
      </c>
      <c r="L200" s="100" t="s">
        <v>1001</v>
      </c>
      <c r="M200" s="100" t="s">
        <v>737</v>
      </c>
      <c r="N200" s="100" t="s">
        <v>388</v>
      </c>
      <c r="O200" s="100" t="s">
        <v>386</v>
      </c>
      <c r="P200" s="100" t="s">
        <v>17</v>
      </c>
      <c r="Q200" s="100" t="s">
        <v>1341</v>
      </c>
      <c r="R200" s="102" t="s">
        <v>1293</v>
      </c>
      <c r="T200" s="105">
        <v>1546</v>
      </c>
      <c r="U200" s="105">
        <v>3556</v>
      </c>
      <c r="V200" s="105">
        <v>5754</v>
      </c>
      <c r="W200" s="105">
        <v>10340</v>
      </c>
      <c r="X200" s="105">
        <v>0</v>
      </c>
      <c r="Y200" s="106">
        <f t="shared" si="16"/>
        <v>21196</v>
      </c>
      <c r="Z200" s="108">
        <f>T200*'BPU LOT 2 - 2023 ARENH'!F$24</f>
        <v>245.38112000000001</v>
      </c>
      <c r="AA200" s="108">
        <f>U200*'BPU LOT 2 - 2023 ARENH'!F$25</f>
        <v>836.33564000000001</v>
      </c>
      <c r="AB200" s="108">
        <f>V200*'BPU LOT 2 - 2023 ARENH'!F$26</f>
        <v>1399.5454199999999</v>
      </c>
      <c r="AC200" s="108">
        <f>W200*'BPU LOT 2 - 2023 ARENH'!F$27</f>
        <v>5829.3818000000001</v>
      </c>
      <c r="AD200" s="108">
        <f>X200*'BPU LOT 2 - 2023 ARENH'!F$28</f>
        <v>0</v>
      </c>
      <c r="AE200" s="121">
        <f>'BPU LOT 2 - 2023 ARENH'!J$24</f>
        <v>0</v>
      </c>
      <c r="AF200" s="108">
        <f t="shared" si="19"/>
        <v>8310.6439800000007</v>
      </c>
      <c r="AG200" s="95">
        <f>'BPU LOT 2 - 2023 ARENH'!G$24</f>
        <v>69.55</v>
      </c>
      <c r="AH200" s="95">
        <f t="shared" si="17"/>
        <v>23.899899999999999</v>
      </c>
      <c r="AI200" s="95">
        <f t="shared" si="18"/>
        <v>0.98</v>
      </c>
      <c r="AJ200" s="108">
        <f>'BPU LOT 2 - 2023 ARENH'!H$24</f>
        <v>-0.24199999999999999</v>
      </c>
      <c r="AK200" s="108">
        <f>'BPU LOT 2 - 2023 ARENH'!H$25</f>
        <v>2.9000000000000001E-2</v>
      </c>
      <c r="AL200" s="108">
        <f>'BPU LOT 2 - 2023 ARENH'!H$26</f>
        <v>-0.14099999999999999</v>
      </c>
      <c r="AM200" s="108">
        <f>'BPU LOT 2 - 2023 ARENH'!H$27</f>
        <v>0.60899999999999999</v>
      </c>
      <c r="AN200" s="108">
        <f>'BPU LOT 2 - 2023 ARENH'!H$28</f>
        <v>0</v>
      </c>
      <c r="AO200" s="108">
        <f t="shared" si="20"/>
        <v>77.705183992165786</v>
      </c>
      <c r="AP200" s="108">
        <f>'BPU LOT 2 - 2023 ARENH'!K$24</f>
        <v>4.7400000000000003E-3</v>
      </c>
      <c r="AQ200" s="108">
        <f t="shared" si="21"/>
        <v>100.46904000000001</v>
      </c>
      <c r="AR200" s="110">
        <v>22.758500000000002</v>
      </c>
      <c r="AS200" s="110">
        <v>228.92288400000001</v>
      </c>
      <c r="AT200" s="110">
        <v>301.77771000000001</v>
      </c>
      <c r="AU200" s="110">
        <v>0</v>
      </c>
      <c r="AV200" s="108">
        <f t="shared" si="22"/>
        <v>8488.8182039921667</v>
      </c>
      <c r="AW200" s="108">
        <f t="shared" si="23"/>
        <v>9042.2772979921665</v>
      </c>
    </row>
    <row r="201" spans="1:49" x14ac:dyDescent="0.35">
      <c r="A201" s="98" t="s">
        <v>137</v>
      </c>
      <c r="B201" s="100"/>
      <c r="C201" s="100"/>
      <c r="D201" s="100" t="s">
        <v>541</v>
      </c>
      <c r="E201" s="100" t="s">
        <v>599</v>
      </c>
      <c r="F201" s="98" t="s">
        <v>318</v>
      </c>
      <c r="G201" s="98"/>
      <c r="H201" s="98" t="s">
        <v>290</v>
      </c>
      <c r="I201" s="98" t="s">
        <v>269</v>
      </c>
      <c r="J201" s="98" t="s">
        <v>318</v>
      </c>
      <c r="K201" s="100" t="s">
        <v>1233</v>
      </c>
      <c r="L201" s="100" t="s">
        <v>780</v>
      </c>
      <c r="M201" s="100" t="s">
        <v>780</v>
      </c>
      <c r="N201" s="100" t="s">
        <v>269</v>
      </c>
      <c r="O201" s="100" t="s">
        <v>318</v>
      </c>
      <c r="P201" s="100" t="s">
        <v>17</v>
      </c>
      <c r="Q201" s="100" t="s">
        <v>1341</v>
      </c>
      <c r="R201" s="102" t="s">
        <v>1291</v>
      </c>
      <c r="T201" s="105">
        <v>450</v>
      </c>
      <c r="U201" s="105">
        <v>1121</v>
      </c>
      <c r="V201" s="105">
        <v>1113</v>
      </c>
      <c r="W201" s="105">
        <v>2950</v>
      </c>
      <c r="X201" s="105">
        <v>0</v>
      </c>
      <c r="Y201" s="106">
        <f t="shared" si="16"/>
        <v>5634</v>
      </c>
      <c r="Z201" s="108">
        <f>T201*'BPU LOT 2 - 2023 ARENH'!F$24</f>
        <v>71.424000000000007</v>
      </c>
      <c r="AA201" s="108">
        <f>U201*'BPU LOT 2 - 2023 ARENH'!F$25</f>
        <v>263.64798999999999</v>
      </c>
      <c r="AB201" s="108">
        <f>V201*'BPU LOT 2 - 2023 ARENH'!F$26</f>
        <v>270.71499</v>
      </c>
      <c r="AC201" s="108">
        <f>W201*'BPU LOT 2 - 2023 ARENH'!F$27</f>
        <v>1663.1215</v>
      </c>
      <c r="AD201" s="108">
        <f>X201*'BPU LOT 2 - 2023 ARENH'!F$28</f>
        <v>0</v>
      </c>
      <c r="AE201" s="121">
        <f>'BPU LOT 2 - 2023 ARENH'!J$24</f>
        <v>0</v>
      </c>
      <c r="AF201" s="108">
        <f t="shared" si="19"/>
        <v>2268.9084800000001</v>
      </c>
      <c r="AG201" s="95">
        <f>'BPU LOT 2 - 2023 ARENH'!G$24</f>
        <v>69.55</v>
      </c>
      <c r="AH201" s="95">
        <f t="shared" si="17"/>
        <v>23.899899999999999</v>
      </c>
      <c r="AI201" s="95">
        <f t="shared" si="18"/>
        <v>0.98</v>
      </c>
      <c r="AJ201" s="108">
        <f>'BPU LOT 2 - 2023 ARENH'!H$24</f>
        <v>-0.24199999999999999</v>
      </c>
      <c r="AK201" s="108">
        <f>'BPU LOT 2 - 2023 ARENH'!H$25</f>
        <v>2.9000000000000001E-2</v>
      </c>
      <c r="AL201" s="108">
        <f>'BPU LOT 2 - 2023 ARENH'!H$26</f>
        <v>-0.14099999999999999</v>
      </c>
      <c r="AM201" s="108">
        <f>'BPU LOT 2 - 2023 ARENH'!H$27</f>
        <v>0.60899999999999999</v>
      </c>
      <c r="AN201" s="108">
        <f>'BPU LOT 2 - 2023 ARENH'!H$28</f>
        <v>0</v>
      </c>
      <c r="AO201" s="108">
        <f t="shared" si="20"/>
        <v>22.602870025634004</v>
      </c>
      <c r="AP201" s="108">
        <f>'BPU LOT 2 - 2023 ARENH'!K$24</f>
        <v>4.7400000000000003E-3</v>
      </c>
      <c r="AQ201" s="108">
        <f t="shared" si="21"/>
        <v>26.705160000000003</v>
      </c>
      <c r="AR201" s="110">
        <v>2.718</v>
      </c>
      <c r="AS201" s="110">
        <v>262.65999600000004</v>
      </c>
      <c r="AT201" s="110">
        <v>36.040680000000002</v>
      </c>
      <c r="AU201" s="110">
        <v>0</v>
      </c>
      <c r="AV201" s="108">
        <f t="shared" si="22"/>
        <v>2318.2165100256339</v>
      </c>
      <c r="AW201" s="108">
        <f t="shared" si="23"/>
        <v>2619.6351860256336</v>
      </c>
    </row>
    <row r="202" spans="1:49" x14ac:dyDescent="0.35">
      <c r="A202" s="98" t="s">
        <v>98</v>
      </c>
      <c r="B202" s="100" t="s">
        <v>445</v>
      </c>
      <c r="C202" s="100"/>
      <c r="D202" s="100" t="s">
        <v>583</v>
      </c>
      <c r="E202" s="100" t="s">
        <v>599</v>
      </c>
      <c r="F202" s="98" t="s">
        <v>195</v>
      </c>
      <c r="G202" s="98"/>
      <c r="H202" s="98" t="s">
        <v>196</v>
      </c>
      <c r="I202" s="98" t="s">
        <v>197</v>
      </c>
      <c r="J202" s="98" t="s">
        <v>198</v>
      </c>
      <c r="K202" s="100" t="s">
        <v>1234</v>
      </c>
      <c r="L202" s="100" t="s">
        <v>1002</v>
      </c>
      <c r="M202" s="100" t="s">
        <v>794</v>
      </c>
      <c r="N202" s="100" t="s">
        <v>582</v>
      </c>
      <c r="O202" s="100" t="s">
        <v>795</v>
      </c>
      <c r="P202" s="100" t="s">
        <v>17</v>
      </c>
      <c r="Q202" s="100" t="s">
        <v>1346</v>
      </c>
      <c r="R202" s="102" t="s">
        <v>1331</v>
      </c>
      <c r="T202" s="105">
        <v>3215</v>
      </c>
      <c r="U202" s="105">
        <v>1285</v>
      </c>
      <c r="V202" s="105">
        <v>6368</v>
      </c>
      <c r="W202" s="105">
        <v>2522</v>
      </c>
      <c r="X202" s="105">
        <v>0</v>
      </c>
      <c r="Y202" s="106">
        <f t="shared" si="16"/>
        <v>13390</v>
      </c>
      <c r="Z202" s="108">
        <f>T202*'BPU LOT 2 - 2023 ARENH'!F$24</f>
        <v>510.28480000000002</v>
      </c>
      <c r="AA202" s="108">
        <f>U202*'BPU LOT 2 - 2023 ARENH'!F$25</f>
        <v>302.21915000000001</v>
      </c>
      <c r="AB202" s="108">
        <f>V202*'BPU LOT 2 - 2023 ARENH'!F$26</f>
        <v>1548.8886400000001</v>
      </c>
      <c r="AC202" s="108">
        <f>W202*'BPU LOT 2 - 2023 ARENH'!F$27</f>
        <v>1421.8279399999999</v>
      </c>
      <c r="AD202" s="108">
        <f>X202*'BPU LOT 2 - 2023 ARENH'!F$28</f>
        <v>0</v>
      </c>
      <c r="AE202" s="121">
        <f>'BPU LOT 2 - 2023 ARENH'!J$24</f>
        <v>0</v>
      </c>
      <c r="AF202" s="108">
        <f t="shared" si="19"/>
        <v>3783.2205300000005</v>
      </c>
      <c r="AG202" s="95">
        <f>'BPU LOT 2 - 2023 ARENH'!G$24</f>
        <v>69.55</v>
      </c>
      <c r="AH202" s="95">
        <f t="shared" si="17"/>
        <v>23.899899999999999</v>
      </c>
      <c r="AI202" s="95">
        <f t="shared" si="18"/>
        <v>0.98</v>
      </c>
      <c r="AJ202" s="108">
        <f>'BPU LOT 2 - 2023 ARENH'!H$24</f>
        <v>-0.24199999999999999</v>
      </c>
      <c r="AK202" s="108">
        <f>'BPU LOT 2 - 2023 ARENH'!H$25</f>
        <v>2.9000000000000001E-2</v>
      </c>
      <c r="AL202" s="108">
        <f>'BPU LOT 2 - 2023 ARENH'!H$26</f>
        <v>-0.14099999999999999</v>
      </c>
      <c r="AM202" s="108">
        <f>'BPU LOT 2 - 2023 ARENH'!H$27</f>
        <v>0.60899999999999999</v>
      </c>
      <c r="AN202" s="108">
        <f>'BPU LOT 2 - 2023 ARENH'!H$28</f>
        <v>0</v>
      </c>
      <c r="AO202" s="108">
        <f t="shared" si="20"/>
        <v>12.478612058434944</v>
      </c>
      <c r="AP202" s="108">
        <f>'BPU LOT 2 - 2023 ARENH'!K$24</f>
        <v>4.7400000000000003E-3</v>
      </c>
      <c r="AQ202" s="108">
        <f t="shared" si="21"/>
        <v>63.468600000000002</v>
      </c>
      <c r="AR202" s="110">
        <v>13.913000000000002</v>
      </c>
      <c r="AS202" s="110">
        <v>196.58929199999994</v>
      </c>
      <c r="AT202" s="110">
        <v>184.48637999999997</v>
      </c>
      <c r="AU202" s="110">
        <v>0</v>
      </c>
      <c r="AV202" s="108">
        <f t="shared" si="22"/>
        <v>3859.1677420584356</v>
      </c>
      <c r="AW202" s="108">
        <f t="shared" si="23"/>
        <v>4254.156414058436</v>
      </c>
    </row>
    <row r="203" spans="1:49" x14ac:dyDescent="0.35">
      <c r="A203" s="98" t="s">
        <v>134</v>
      </c>
      <c r="B203" s="100"/>
      <c r="C203" s="100"/>
      <c r="D203" s="100" t="s">
        <v>534</v>
      </c>
      <c r="E203" s="100" t="s">
        <v>599</v>
      </c>
      <c r="F203" s="98" t="s">
        <v>294</v>
      </c>
      <c r="G203" s="98"/>
      <c r="H203" s="98" t="s">
        <v>290</v>
      </c>
      <c r="I203" s="98" t="s">
        <v>213</v>
      </c>
      <c r="J203" s="98" t="s">
        <v>294</v>
      </c>
      <c r="K203" s="100" t="s">
        <v>1235</v>
      </c>
      <c r="L203" s="100" t="s">
        <v>1003</v>
      </c>
      <c r="M203" s="100" t="s">
        <v>636</v>
      </c>
      <c r="N203" s="100" t="s">
        <v>213</v>
      </c>
      <c r="O203" s="100" t="s">
        <v>294</v>
      </c>
      <c r="P203" s="100" t="s">
        <v>17</v>
      </c>
      <c r="Q203" s="100" t="s">
        <v>1341</v>
      </c>
      <c r="R203" s="102" t="s">
        <v>1313</v>
      </c>
      <c r="T203" s="105">
        <v>1148</v>
      </c>
      <c r="U203" s="105">
        <v>5727</v>
      </c>
      <c r="V203" s="105">
        <v>972</v>
      </c>
      <c r="W203" s="105">
        <v>8556</v>
      </c>
      <c r="X203" s="105">
        <v>0</v>
      </c>
      <c r="Y203" s="106">
        <f t="shared" si="16"/>
        <v>16403</v>
      </c>
      <c r="Z203" s="108">
        <f>T203*'BPU LOT 2 - 2023 ARENH'!F$24</f>
        <v>182.21055999999999</v>
      </c>
      <c r="AA203" s="108">
        <f>U203*'BPU LOT 2 - 2023 ARENH'!F$25</f>
        <v>1346.9331300000001</v>
      </c>
      <c r="AB203" s="108">
        <f>V203*'BPU LOT 2 - 2023 ARENH'!F$26</f>
        <v>236.41955999999999</v>
      </c>
      <c r="AC203" s="108">
        <f>W203*'BPU LOT 2 - 2023 ARENH'!F$27</f>
        <v>4823.6161199999997</v>
      </c>
      <c r="AD203" s="108">
        <f>X203*'BPU LOT 2 - 2023 ARENH'!F$28</f>
        <v>0</v>
      </c>
      <c r="AE203" s="121">
        <f>'BPU LOT 2 - 2023 ARENH'!J$24</f>
        <v>0</v>
      </c>
      <c r="AF203" s="108">
        <f t="shared" si="19"/>
        <v>6589.1793699999998</v>
      </c>
      <c r="AG203" s="95">
        <f>'BPU LOT 2 - 2023 ARENH'!G$24</f>
        <v>69.55</v>
      </c>
      <c r="AH203" s="95">
        <f t="shared" si="17"/>
        <v>23.899899999999999</v>
      </c>
      <c r="AI203" s="95">
        <f t="shared" si="18"/>
        <v>0.98</v>
      </c>
      <c r="AJ203" s="108">
        <f>'BPU LOT 2 - 2023 ARENH'!H$24</f>
        <v>-0.24199999999999999</v>
      </c>
      <c r="AK203" s="108">
        <f>'BPU LOT 2 - 2023 ARENH'!H$25</f>
        <v>2.9000000000000001E-2</v>
      </c>
      <c r="AL203" s="108">
        <f>'BPU LOT 2 - 2023 ARENH'!H$26</f>
        <v>-0.14099999999999999</v>
      </c>
      <c r="AM203" s="108">
        <f>'BPU LOT 2 - 2023 ARENH'!H$27</f>
        <v>0.60899999999999999</v>
      </c>
      <c r="AN203" s="108">
        <f>'BPU LOT 2 - 2023 ARENH'!H$28</f>
        <v>0</v>
      </c>
      <c r="AO203" s="108">
        <f t="shared" si="20"/>
        <v>67.905086612984036</v>
      </c>
      <c r="AP203" s="108">
        <f>'BPU LOT 2 - 2023 ARENH'!K$24</f>
        <v>4.7400000000000003E-3</v>
      </c>
      <c r="AQ203" s="108">
        <f t="shared" si="21"/>
        <v>77.750219999999999</v>
      </c>
      <c r="AR203" s="110">
        <v>13.811500000000001</v>
      </c>
      <c r="AS203" s="110">
        <v>330.13422000000003</v>
      </c>
      <c r="AT203" s="110">
        <v>183.14049</v>
      </c>
      <c r="AU203" s="110">
        <v>0</v>
      </c>
      <c r="AV203" s="108">
        <f t="shared" si="22"/>
        <v>6734.8346766129835</v>
      </c>
      <c r="AW203" s="108">
        <f t="shared" si="23"/>
        <v>7261.9208866129829</v>
      </c>
    </row>
    <row r="204" spans="1:49" x14ac:dyDescent="0.35">
      <c r="A204" s="98" t="s">
        <v>163</v>
      </c>
      <c r="B204" s="100"/>
      <c r="C204" s="100"/>
      <c r="D204" s="100" t="s">
        <v>584</v>
      </c>
      <c r="E204" s="100" t="s">
        <v>599</v>
      </c>
      <c r="F204" s="98" t="s">
        <v>389</v>
      </c>
      <c r="G204" s="98"/>
      <c r="H204" s="98" t="s">
        <v>390</v>
      </c>
      <c r="I204" s="98" t="s">
        <v>364</v>
      </c>
      <c r="J204" s="98" t="s">
        <v>391</v>
      </c>
      <c r="K204" s="100" t="s">
        <v>1236</v>
      </c>
      <c r="L204" s="100" t="s">
        <v>796</v>
      </c>
      <c r="M204" s="100" t="s">
        <v>796</v>
      </c>
      <c r="N204" s="100" t="s">
        <v>364</v>
      </c>
      <c r="O204" s="100" t="s">
        <v>391</v>
      </c>
      <c r="P204" s="100" t="s">
        <v>21</v>
      </c>
      <c r="Q204" s="100" t="s">
        <v>1348</v>
      </c>
      <c r="R204" s="102" t="s">
        <v>1329</v>
      </c>
      <c r="T204" s="105">
        <v>2491</v>
      </c>
      <c r="U204" s="105">
        <v>3850</v>
      </c>
      <c r="V204" s="105">
        <v>3660</v>
      </c>
      <c r="W204" s="105">
        <v>5415</v>
      </c>
      <c r="X204" s="105">
        <v>49</v>
      </c>
      <c r="Y204" s="106">
        <f t="shared" ref="Y204:Y255" si="24">T204+U204+V204+W204+X204</f>
        <v>15465</v>
      </c>
      <c r="Z204" s="107">
        <f>T204*'BPU LOT 2 - 2023 ARENH'!F$36</f>
        <v>360.42278999999996</v>
      </c>
      <c r="AA204" s="107">
        <f>U204*'BPU LOT 2 - 2023 ARENH'!F$37</f>
        <v>869.79199999999992</v>
      </c>
      <c r="AB204" s="107">
        <f>V204*'BPU LOT 2 - 2023 ARENH'!F$38</f>
        <v>919.79459999999995</v>
      </c>
      <c r="AC204" s="107">
        <f>W204*'BPU LOT 2 - 2023 ARENH'!F$39</f>
        <v>3006.67875</v>
      </c>
      <c r="AD204" s="107">
        <f>X204*'BPU LOT 2 - 2023 ARENH'!F$40</f>
        <v>40.351010000000002</v>
      </c>
      <c r="AE204" s="121">
        <f>'BPU LOT 2 - 2023 ARENH'!J$24</f>
        <v>0</v>
      </c>
      <c r="AF204" s="108">
        <f t="shared" si="19"/>
        <v>5197.0391500000005</v>
      </c>
      <c r="AG204" s="95">
        <f>'BPU LOT 2 - 2023 ARENH'!G$24</f>
        <v>69.55</v>
      </c>
      <c r="AH204" s="95">
        <f t="shared" ref="AH204:AH255" si="25">L$6</f>
        <v>23.899899999999999</v>
      </c>
      <c r="AI204" s="95">
        <f t="shared" ref="AI204:AI255" si="26">L$5</f>
        <v>0.98</v>
      </c>
      <c r="AJ204" s="107">
        <f>'BPU LOT 2 - 2023 ARENH'!H$36</f>
        <v>-0.26600000000000001</v>
      </c>
      <c r="AK204" s="107">
        <f>'BPU LOT 2 - 2023 ARENH'!H$37</f>
        <v>0</v>
      </c>
      <c r="AL204" s="107">
        <f>'BPU LOT 2 - 2023 ARENH'!H$38</f>
        <v>-0.124</v>
      </c>
      <c r="AM204" s="107">
        <f>'BPU LOT 2 - 2023 ARENH'!H$39</f>
        <v>0.46300000000000002</v>
      </c>
      <c r="AN204" s="107">
        <f>'BPU LOT 2 - 2023 ARENH'!H$40</f>
        <v>1.4830000000000001</v>
      </c>
      <c r="AO204" s="108">
        <f t="shared" si="20"/>
        <v>29.090138518429868</v>
      </c>
      <c r="AP204" s="108">
        <f>'BPU LOT 2 - 2023 ARENH'!K$24</f>
        <v>4.7400000000000003E-3</v>
      </c>
      <c r="AQ204" s="108">
        <f t="shared" si="21"/>
        <v>73.304100000000005</v>
      </c>
      <c r="AR204" s="110">
        <v>29.600000000000005</v>
      </c>
      <c r="AS204" s="110">
        <v>227.46892499999998</v>
      </c>
      <c r="AT204" s="110">
        <v>196.24800000000002</v>
      </c>
      <c r="AU204" s="110">
        <v>0</v>
      </c>
      <c r="AV204" s="108">
        <f t="shared" si="22"/>
        <v>5299.4333885184305</v>
      </c>
      <c r="AW204" s="108">
        <f t="shared" si="23"/>
        <v>5752.7503135184306</v>
      </c>
    </row>
    <row r="205" spans="1:49" x14ac:dyDescent="0.35">
      <c r="A205" s="98" t="s">
        <v>164</v>
      </c>
      <c r="B205" s="100"/>
      <c r="C205" s="100"/>
      <c r="D205" s="100" t="s">
        <v>205</v>
      </c>
      <c r="E205" s="100" t="s">
        <v>599</v>
      </c>
      <c r="F205" s="98" t="s">
        <v>392</v>
      </c>
      <c r="G205" s="98"/>
      <c r="H205" s="98" t="s">
        <v>393</v>
      </c>
      <c r="I205" s="98" t="s">
        <v>394</v>
      </c>
      <c r="J205" s="98" t="s">
        <v>392</v>
      </c>
      <c r="K205" s="100" t="s">
        <v>1237</v>
      </c>
      <c r="L205" s="100" t="s">
        <v>1004</v>
      </c>
      <c r="M205" s="100" t="s">
        <v>797</v>
      </c>
      <c r="N205" s="100" t="s">
        <v>394</v>
      </c>
      <c r="O205" s="100" t="s">
        <v>392</v>
      </c>
      <c r="P205" s="100" t="s">
        <v>17</v>
      </c>
      <c r="Q205" s="100" t="s">
        <v>1341</v>
      </c>
      <c r="R205" s="102" t="s">
        <v>1293</v>
      </c>
      <c r="T205" s="105">
        <v>103</v>
      </c>
      <c r="U205" s="105">
        <v>215</v>
      </c>
      <c r="V205" s="105">
        <v>562</v>
      </c>
      <c r="W205" s="105">
        <v>1823</v>
      </c>
      <c r="X205" s="105">
        <v>0</v>
      </c>
      <c r="Y205" s="106">
        <f t="shared" si="24"/>
        <v>2703</v>
      </c>
      <c r="Z205" s="108">
        <f>T205*'BPU LOT 2 - 2023 ARENH'!F$24</f>
        <v>16.34816</v>
      </c>
      <c r="AA205" s="108">
        <f>U205*'BPU LOT 2 - 2023 ARENH'!F$25</f>
        <v>50.565850000000005</v>
      </c>
      <c r="AB205" s="108">
        <f>V205*'BPU LOT 2 - 2023 ARENH'!F$26</f>
        <v>136.69525999999999</v>
      </c>
      <c r="AC205" s="108">
        <f>W205*'BPU LOT 2 - 2023 ARENH'!F$27</f>
        <v>1027.75271</v>
      </c>
      <c r="AD205" s="108">
        <f>X205*'BPU LOT 2 - 2023 ARENH'!F$28</f>
        <v>0</v>
      </c>
      <c r="AE205" s="121">
        <f>'BPU LOT 2 - 2023 ARENH'!J$24</f>
        <v>0</v>
      </c>
      <c r="AF205" s="108">
        <f t="shared" ref="AF205:AF255" si="27">Z205+AA205+AB205+AC205+AD205+AE205</f>
        <v>1231.3619799999999</v>
      </c>
      <c r="AG205" s="95">
        <f>'BPU LOT 2 - 2023 ARENH'!G$24</f>
        <v>69.55</v>
      </c>
      <c r="AH205" s="95">
        <f t="shared" si="25"/>
        <v>23.899899999999999</v>
      </c>
      <c r="AI205" s="95">
        <f t="shared" si="26"/>
        <v>0.98</v>
      </c>
      <c r="AJ205" s="108">
        <f>'BPU LOT 2 - 2023 ARENH'!H$24</f>
        <v>-0.24199999999999999</v>
      </c>
      <c r="AK205" s="108">
        <f>'BPU LOT 2 - 2023 ARENH'!H$25</f>
        <v>2.9000000000000001E-2</v>
      </c>
      <c r="AL205" s="108">
        <f>'BPU LOT 2 - 2023 ARENH'!H$26</f>
        <v>-0.14099999999999999</v>
      </c>
      <c r="AM205" s="108">
        <f>'BPU LOT 2 - 2023 ARENH'!H$27</f>
        <v>0.60899999999999999</v>
      </c>
      <c r="AN205" s="108">
        <f>'BPU LOT 2 - 2023 ARENH'!H$28</f>
        <v>0</v>
      </c>
      <c r="AO205" s="108">
        <f t="shared" ref="AO205:AO255" si="28">AH205*AI205*(AJ205*Z205+AK205*AA205+AL205*AB205+AM205*AC205+AN205*AD205)/1000</f>
        <v>14.1500498736872</v>
      </c>
      <c r="AP205" s="108">
        <f>'BPU LOT 2 - 2023 ARENH'!K$24</f>
        <v>4.7400000000000003E-3</v>
      </c>
      <c r="AQ205" s="108">
        <f t="shared" ref="AQ205:AQ255" si="29">AP205*Y205</f>
        <v>12.81222</v>
      </c>
      <c r="AR205" s="110">
        <v>2.5249999999999999</v>
      </c>
      <c r="AS205" s="110">
        <v>228.92288400000001</v>
      </c>
      <c r="AT205" s="110">
        <v>33.481499999999997</v>
      </c>
      <c r="AU205" s="110">
        <v>0</v>
      </c>
      <c r="AV205" s="108">
        <f t="shared" ref="AV205:AV255" si="30">AQ205+AO205+AF205</f>
        <v>1258.324249873687</v>
      </c>
      <c r="AW205" s="108">
        <f t="shared" ref="AW205:AW255" si="31">AV205+AR205+AS205+AT205+AU205</f>
        <v>1523.2536338736872</v>
      </c>
    </row>
    <row r="206" spans="1:49" x14ac:dyDescent="0.35">
      <c r="A206" s="98" t="s">
        <v>165</v>
      </c>
      <c r="B206" s="100"/>
      <c r="C206" s="100"/>
      <c r="D206" s="100" t="s">
        <v>585</v>
      </c>
      <c r="E206" s="100" t="s">
        <v>599</v>
      </c>
      <c r="F206" s="98" t="s">
        <v>395</v>
      </c>
      <c r="G206" s="98" t="s">
        <v>189</v>
      </c>
      <c r="H206" s="98" t="s">
        <v>232</v>
      </c>
      <c r="I206" s="98" t="s">
        <v>197</v>
      </c>
      <c r="J206" s="98" t="s">
        <v>198</v>
      </c>
      <c r="K206" s="100" t="s">
        <v>1238</v>
      </c>
      <c r="L206" s="100" t="s">
        <v>1004</v>
      </c>
      <c r="M206" s="100" t="s">
        <v>636</v>
      </c>
      <c r="N206" s="100" t="s">
        <v>197</v>
      </c>
      <c r="O206" s="100" t="s">
        <v>198</v>
      </c>
      <c r="P206" s="100" t="s">
        <v>17</v>
      </c>
      <c r="Q206" s="100" t="s">
        <v>1341</v>
      </c>
      <c r="R206" s="102" t="s">
        <v>1304</v>
      </c>
      <c r="T206" s="105">
        <v>1153</v>
      </c>
      <c r="U206" s="105">
        <v>6796</v>
      </c>
      <c r="V206" s="105">
        <v>3990</v>
      </c>
      <c r="W206" s="105">
        <v>15922</v>
      </c>
      <c r="X206" s="105">
        <v>0</v>
      </c>
      <c r="Y206" s="106">
        <f t="shared" si="24"/>
        <v>27861</v>
      </c>
      <c r="Z206" s="108">
        <f>T206*'BPU LOT 2 - 2023 ARENH'!F$24</f>
        <v>183.00416000000001</v>
      </c>
      <c r="AA206" s="108">
        <f>U206*'BPU LOT 2 - 2023 ARENH'!F$25</f>
        <v>1598.35124</v>
      </c>
      <c r="AB206" s="108">
        <f>V206*'BPU LOT 2 - 2023 ARENH'!F$26</f>
        <v>970.48770000000002</v>
      </c>
      <c r="AC206" s="108">
        <f>W206*'BPU LOT 2 - 2023 ARENH'!F$27</f>
        <v>8976.3459399999992</v>
      </c>
      <c r="AD206" s="108">
        <f>X206*'BPU LOT 2 - 2023 ARENH'!F$28</f>
        <v>0</v>
      </c>
      <c r="AE206" s="121">
        <f>'BPU LOT 2 - 2023 ARENH'!J$24</f>
        <v>0</v>
      </c>
      <c r="AF206" s="108">
        <f t="shared" si="27"/>
        <v>11728.189039999999</v>
      </c>
      <c r="AG206" s="95">
        <f>'BPU LOT 2 - 2023 ARENH'!G$24</f>
        <v>69.55</v>
      </c>
      <c r="AH206" s="95">
        <f t="shared" si="25"/>
        <v>23.899899999999999</v>
      </c>
      <c r="AI206" s="95">
        <f t="shared" si="26"/>
        <v>0.98</v>
      </c>
      <c r="AJ206" s="108">
        <f>'BPU LOT 2 - 2023 ARENH'!H$24</f>
        <v>-0.24199999999999999</v>
      </c>
      <c r="AK206" s="108">
        <f>'BPU LOT 2 - 2023 ARENH'!H$25</f>
        <v>2.9000000000000001E-2</v>
      </c>
      <c r="AL206" s="108">
        <f>'BPU LOT 2 - 2023 ARENH'!H$26</f>
        <v>-0.14099999999999999</v>
      </c>
      <c r="AM206" s="108">
        <f>'BPU LOT 2 - 2023 ARENH'!H$27</f>
        <v>0.60899999999999999</v>
      </c>
      <c r="AN206" s="108">
        <f>'BPU LOT 2 - 2023 ARENH'!H$28</f>
        <v>0</v>
      </c>
      <c r="AO206" s="108">
        <f t="shared" si="28"/>
        <v>124.88139107493508</v>
      </c>
      <c r="AP206" s="108">
        <f>'BPU LOT 2 - 2023 ARENH'!K$24</f>
        <v>4.7400000000000003E-3</v>
      </c>
      <c r="AQ206" s="108">
        <f t="shared" si="29"/>
        <v>132.06113999999999</v>
      </c>
      <c r="AR206" s="110">
        <v>14.9415</v>
      </c>
      <c r="AS206" s="110">
        <v>465.08266800000001</v>
      </c>
      <c r="AT206" s="110">
        <v>198.12429</v>
      </c>
      <c r="AU206" s="110">
        <v>0</v>
      </c>
      <c r="AV206" s="108">
        <f t="shared" si="30"/>
        <v>11985.131571074935</v>
      </c>
      <c r="AW206" s="108">
        <f t="shared" si="31"/>
        <v>12663.280029074936</v>
      </c>
    </row>
    <row r="207" spans="1:49" x14ac:dyDescent="0.35">
      <c r="A207" s="98" t="s">
        <v>100</v>
      </c>
      <c r="B207" s="100"/>
      <c r="C207" s="100"/>
      <c r="D207" s="100" t="s">
        <v>509</v>
      </c>
      <c r="E207" s="100" t="s">
        <v>599</v>
      </c>
      <c r="F207" s="98" t="s">
        <v>203</v>
      </c>
      <c r="G207" s="98"/>
      <c r="H207" s="98" t="s">
        <v>204</v>
      </c>
      <c r="I207" s="98" t="s">
        <v>205</v>
      </c>
      <c r="J207" s="98" t="s">
        <v>206</v>
      </c>
      <c r="K207" s="100" t="s">
        <v>1239</v>
      </c>
      <c r="L207" s="100" t="s">
        <v>1005</v>
      </c>
      <c r="M207" s="100" t="s">
        <v>798</v>
      </c>
      <c r="N207" s="100" t="s">
        <v>205</v>
      </c>
      <c r="O207" s="100" t="s">
        <v>206</v>
      </c>
      <c r="P207" s="100" t="s">
        <v>17</v>
      </c>
      <c r="Q207" s="100" t="s">
        <v>1341</v>
      </c>
      <c r="R207" s="102" t="s">
        <v>1290</v>
      </c>
      <c r="T207" s="105">
        <v>2212</v>
      </c>
      <c r="U207" s="105">
        <v>4012</v>
      </c>
      <c r="V207" s="105">
        <v>5054</v>
      </c>
      <c r="W207" s="105">
        <v>8721</v>
      </c>
      <c r="X207" s="105">
        <v>0</v>
      </c>
      <c r="Y207" s="106">
        <f t="shared" si="24"/>
        <v>19999</v>
      </c>
      <c r="Z207" s="108">
        <f>T207*'BPU LOT 2 - 2023 ARENH'!F$24</f>
        <v>351.08864</v>
      </c>
      <c r="AA207" s="108">
        <f>U207*'BPU LOT 2 - 2023 ARENH'!F$25</f>
        <v>943.58228000000008</v>
      </c>
      <c r="AB207" s="108">
        <f>V207*'BPU LOT 2 - 2023 ARENH'!F$26</f>
        <v>1229.28442</v>
      </c>
      <c r="AC207" s="108">
        <f>W207*'BPU LOT 2 - 2023 ARENH'!F$27</f>
        <v>4916.6381700000002</v>
      </c>
      <c r="AD207" s="108">
        <f>X207*'BPU LOT 2 - 2023 ARENH'!F$28</f>
        <v>0</v>
      </c>
      <c r="AE207" s="121">
        <f>'BPU LOT 2 - 2023 ARENH'!J$24</f>
        <v>0</v>
      </c>
      <c r="AF207" s="108">
        <f t="shared" si="27"/>
        <v>7440.5935100000006</v>
      </c>
      <c r="AG207" s="95">
        <f>'BPU LOT 2 - 2023 ARENH'!G$24</f>
        <v>69.55</v>
      </c>
      <c r="AH207" s="95">
        <f t="shared" si="25"/>
        <v>23.899899999999999</v>
      </c>
      <c r="AI207" s="95">
        <f t="shared" si="26"/>
        <v>0.98</v>
      </c>
      <c r="AJ207" s="108">
        <f>'BPU LOT 2 - 2023 ARENH'!H$24</f>
        <v>-0.24199999999999999</v>
      </c>
      <c r="AK207" s="108">
        <f>'BPU LOT 2 - 2023 ARENH'!H$25</f>
        <v>2.9000000000000001E-2</v>
      </c>
      <c r="AL207" s="108">
        <f>'BPU LOT 2 - 2023 ARENH'!H$26</f>
        <v>-0.14099999999999999</v>
      </c>
      <c r="AM207" s="108">
        <f>'BPU LOT 2 - 2023 ARENH'!H$27</f>
        <v>0.60899999999999999</v>
      </c>
      <c r="AN207" s="108">
        <f>'BPU LOT 2 - 2023 ARENH'!H$28</f>
        <v>0</v>
      </c>
      <c r="AO207" s="108">
        <f t="shared" si="28"/>
        <v>64.721834958386296</v>
      </c>
      <c r="AP207" s="108">
        <f>'BPU LOT 2 - 2023 ARENH'!K$24</f>
        <v>4.7400000000000003E-3</v>
      </c>
      <c r="AQ207" s="108">
        <f t="shared" si="29"/>
        <v>94.795259999999999</v>
      </c>
      <c r="AR207" s="110">
        <v>21.351500000000001</v>
      </c>
      <c r="AS207" s="110">
        <v>296.397108</v>
      </c>
      <c r="AT207" s="110">
        <v>283.12089000000003</v>
      </c>
      <c r="AU207" s="110">
        <v>0</v>
      </c>
      <c r="AV207" s="108">
        <f t="shared" si="30"/>
        <v>7600.1106049583868</v>
      </c>
      <c r="AW207" s="108">
        <f t="shared" si="31"/>
        <v>8200.9801029583869</v>
      </c>
    </row>
    <row r="208" spans="1:49" x14ac:dyDescent="0.35">
      <c r="A208" s="98" t="s">
        <v>166</v>
      </c>
      <c r="B208" s="100" t="s">
        <v>470</v>
      </c>
      <c r="C208" s="100"/>
      <c r="D208" s="100" t="s">
        <v>586</v>
      </c>
      <c r="E208" s="100" t="s">
        <v>599</v>
      </c>
      <c r="F208" s="98" t="s">
        <v>396</v>
      </c>
      <c r="G208" s="98"/>
      <c r="H208" s="98" t="s">
        <v>397</v>
      </c>
      <c r="I208" s="98" t="s">
        <v>276</v>
      </c>
      <c r="J208" s="98" t="s">
        <v>398</v>
      </c>
      <c r="K208" s="100" t="s">
        <v>1240</v>
      </c>
      <c r="L208" s="100" t="s">
        <v>1006</v>
      </c>
      <c r="M208" s="100" t="s">
        <v>799</v>
      </c>
      <c r="N208" s="100" t="s">
        <v>252</v>
      </c>
      <c r="O208" s="100" t="s">
        <v>800</v>
      </c>
      <c r="P208" s="100" t="s">
        <v>21</v>
      </c>
      <c r="Q208" s="100" t="s">
        <v>1348</v>
      </c>
      <c r="R208" s="102" t="s">
        <v>1318</v>
      </c>
      <c r="T208" s="105">
        <v>1490</v>
      </c>
      <c r="U208" s="105">
        <v>2033</v>
      </c>
      <c r="V208" s="105">
        <v>3166</v>
      </c>
      <c r="W208" s="105">
        <v>3135</v>
      </c>
      <c r="X208" s="105">
        <v>602</v>
      </c>
      <c r="Y208" s="106">
        <f t="shared" si="24"/>
        <v>10426</v>
      </c>
      <c r="Z208" s="107">
        <f>T208*'BPU LOT 2 - 2023 ARENH'!F$36</f>
        <v>215.58809999999997</v>
      </c>
      <c r="AA208" s="107">
        <f>U208*'BPU LOT 2 - 2023 ARENH'!F$37</f>
        <v>459.29535999999996</v>
      </c>
      <c r="AB208" s="107">
        <f>V208*'BPU LOT 2 - 2023 ARENH'!F$38</f>
        <v>795.64745999999991</v>
      </c>
      <c r="AC208" s="107">
        <f>W208*'BPU LOT 2 - 2023 ARENH'!F$39</f>
        <v>1740.70875</v>
      </c>
      <c r="AD208" s="107">
        <f>X208*'BPU LOT 2 - 2023 ARENH'!F$40</f>
        <v>495.74098000000004</v>
      </c>
      <c r="AE208" s="121">
        <f>'BPU LOT 2 - 2023 ARENH'!J$24</f>
        <v>0</v>
      </c>
      <c r="AF208" s="108">
        <f t="shared" si="27"/>
        <v>3706.98065</v>
      </c>
      <c r="AG208" s="95">
        <f>'BPU LOT 2 - 2023 ARENH'!G$24</f>
        <v>69.55</v>
      </c>
      <c r="AH208" s="95">
        <f t="shared" si="25"/>
        <v>23.899899999999999</v>
      </c>
      <c r="AI208" s="95">
        <f t="shared" si="26"/>
        <v>0.98</v>
      </c>
      <c r="AJ208" s="107">
        <f>'BPU LOT 2 - 2023 ARENH'!H$36</f>
        <v>-0.26600000000000001</v>
      </c>
      <c r="AK208" s="107">
        <f>'BPU LOT 2 - 2023 ARENH'!H$37</f>
        <v>0</v>
      </c>
      <c r="AL208" s="107">
        <f>'BPU LOT 2 - 2023 ARENH'!H$38</f>
        <v>-0.124</v>
      </c>
      <c r="AM208" s="107">
        <f>'BPU LOT 2 - 2023 ARENH'!H$39</f>
        <v>0.46300000000000002</v>
      </c>
      <c r="AN208" s="107">
        <f>'BPU LOT 2 - 2023 ARENH'!H$40</f>
        <v>1.4830000000000001</v>
      </c>
      <c r="AO208" s="108">
        <f t="shared" si="28"/>
        <v>32.442269150259015</v>
      </c>
      <c r="AP208" s="108">
        <f>'BPU LOT 2 - 2023 ARENH'!K$24</f>
        <v>4.7400000000000003E-3</v>
      </c>
      <c r="AQ208" s="108">
        <f t="shared" si="29"/>
        <v>49.419240000000002</v>
      </c>
      <c r="AR208" s="110">
        <v>23.681999999999999</v>
      </c>
      <c r="AS208" s="110">
        <v>202.52355</v>
      </c>
      <c r="AT208" s="110">
        <v>157.01165999999998</v>
      </c>
      <c r="AU208" s="110">
        <v>0</v>
      </c>
      <c r="AV208" s="108">
        <f t="shared" si="30"/>
        <v>3788.8421591502588</v>
      </c>
      <c r="AW208" s="108">
        <f t="shared" si="31"/>
        <v>4172.0593691502581</v>
      </c>
    </row>
    <row r="209" spans="1:49" x14ac:dyDescent="0.35">
      <c r="A209" s="98" t="s">
        <v>143</v>
      </c>
      <c r="B209" s="100"/>
      <c r="C209" s="100"/>
      <c r="D209" s="100" t="s">
        <v>430</v>
      </c>
      <c r="E209" s="100" t="s">
        <v>599</v>
      </c>
      <c r="F209" s="98" t="s">
        <v>310</v>
      </c>
      <c r="G209" s="98"/>
      <c r="H209" s="98" t="s">
        <v>331</v>
      </c>
      <c r="I209" s="98" t="s">
        <v>309</v>
      </c>
      <c r="J209" s="98" t="s">
        <v>310</v>
      </c>
      <c r="K209" s="100" t="s">
        <v>1241</v>
      </c>
      <c r="L209" s="100" t="s">
        <v>1007</v>
      </c>
      <c r="M209" s="100" t="s">
        <v>600</v>
      </c>
      <c r="N209" s="100" t="s">
        <v>309</v>
      </c>
      <c r="O209" s="100" t="s">
        <v>310</v>
      </c>
      <c r="P209" s="100" t="s">
        <v>17</v>
      </c>
      <c r="Q209" s="100" t="s">
        <v>1341</v>
      </c>
      <c r="R209" s="102" t="s">
        <v>1311</v>
      </c>
      <c r="T209" s="105">
        <v>1549</v>
      </c>
      <c r="U209" s="105">
        <v>5913</v>
      </c>
      <c r="V209" s="105">
        <v>4851</v>
      </c>
      <c r="W209" s="105">
        <v>18002</v>
      </c>
      <c r="X209" s="105">
        <v>0</v>
      </c>
      <c r="Y209" s="106">
        <f t="shared" si="24"/>
        <v>30315</v>
      </c>
      <c r="Z209" s="108">
        <f>T209*'BPU LOT 2 - 2023 ARENH'!F$24</f>
        <v>245.85728</v>
      </c>
      <c r="AA209" s="108">
        <f>U209*'BPU LOT 2 - 2023 ARENH'!F$25</f>
        <v>1390.6784700000001</v>
      </c>
      <c r="AB209" s="108">
        <f>V209*'BPU LOT 2 - 2023 ARENH'!F$26</f>
        <v>1179.9087300000001</v>
      </c>
      <c r="AC209" s="108">
        <f>W209*'BPU LOT 2 - 2023 ARENH'!F$27</f>
        <v>10148.98754</v>
      </c>
      <c r="AD209" s="108">
        <f>X209*'BPU LOT 2 - 2023 ARENH'!F$28</f>
        <v>0</v>
      </c>
      <c r="AE209" s="121">
        <f>'BPU LOT 2 - 2023 ARENH'!J$24</f>
        <v>0</v>
      </c>
      <c r="AF209" s="108">
        <f t="shared" si="27"/>
        <v>12965.43202</v>
      </c>
      <c r="AG209" s="95">
        <f>'BPU LOT 2 - 2023 ARENH'!G$24</f>
        <v>69.55</v>
      </c>
      <c r="AH209" s="95">
        <f t="shared" si="25"/>
        <v>23.899899999999999</v>
      </c>
      <c r="AI209" s="95">
        <f t="shared" si="26"/>
        <v>0.98</v>
      </c>
      <c r="AJ209" s="108">
        <f>'BPU LOT 2 - 2023 ARENH'!H$24</f>
        <v>-0.24199999999999999</v>
      </c>
      <c r="AK209" s="108">
        <f>'BPU LOT 2 - 2023 ARENH'!H$25</f>
        <v>2.9000000000000001E-2</v>
      </c>
      <c r="AL209" s="108">
        <f>'BPU LOT 2 - 2023 ARENH'!H$26</f>
        <v>-0.14099999999999999</v>
      </c>
      <c r="AM209" s="108">
        <f>'BPU LOT 2 - 2023 ARENH'!H$27</f>
        <v>0.60899999999999999</v>
      </c>
      <c r="AN209" s="108">
        <f>'BPU LOT 2 - 2023 ARENH'!H$28</f>
        <v>0</v>
      </c>
      <c r="AO209" s="108">
        <f t="shared" si="28"/>
        <v>140.41895161575312</v>
      </c>
      <c r="AP209" s="108">
        <f>'BPU LOT 2 - 2023 ARENH'!K$24</f>
        <v>4.7400000000000003E-3</v>
      </c>
      <c r="AQ209" s="108">
        <f t="shared" si="29"/>
        <v>143.69310000000002</v>
      </c>
      <c r="AR209" s="110">
        <v>25.339500000000001</v>
      </c>
      <c r="AS209" s="110">
        <v>313.26566400000002</v>
      </c>
      <c r="AT209" s="110">
        <v>336.00177000000002</v>
      </c>
      <c r="AU209" s="110">
        <v>0</v>
      </c>
      <c r="AV209" s="108">
        <f t="shared" si="30"/>
        <v>13249.544071615754</v>
      </c>
      <c r="AW209" s="108">
        <f t="shared" si="31"/>
        <v>13924.151005615755</v>
      </c>
    </row>
    <row r="210" spans="1:49" x14ac:dyDescent="0.35">
      <c r="A210" s="98" t="s">
        <v>138</v>
      </c>
      <c r="B210" s="100"/>
      <c r="C210" s="100"/>
      <c r="D210" s="100" t="s">
        <v>517</v>
      </c>
      <c r="E210" s="100" t="s">
        <v>599</v>
      </c>
      <c r="F210" s="98" t="s">
        <v>319</v>
      </c>
      <c r="G210" s="98"/>
      <c r="H210" s="98" t="s">
        <v>320</v>
      </c>
      <c r="I210" s="98" t="s">
        <v>229</v>
      </c>
      <c r="J210" s="98" t="s">
        <v>230</v>
      </c>
      <c r="K210" s="100" t="s">
        <v>1242</v>
      </c>
      <c r="L210" s="100" t="s">
        <v>1008</v>
      </c>
      <c r="M210" s="100" t="s">
        <v>801</v>
      </c>
      <c r="N210" s="100" t="s">
        <v>229</v>
      </c>
      <c r="O210" s="100" t="s">
        <v>230</v>
      </c>
      <c r="P210" s="100" t="s">
        <v>21</v>
      </c>
      <c r="Q210" s="100" t="s">
        <v>1342</v>
      </c>
      <c r="R210" s="102" t="s">
        <v>1332</v>
      </c>
      <c r="T210" s="105">
        <v>15883</v>
      </c>
      <c r="U210" s="105">
        <v>40569</v>
      </c>
      <c r="V210" s="105">
        <v>27290</v>
      </c>
      <c r="W210" s="105">
        <v>56220</v>
      </c>
      <c r="X210" s="105">
        <v>12153</v>
      </c>
      <c r="Y210" s="106">
        <f t="shared" si="24"/>
        <v>152115</v>
      </c>
      <c r="Z210" s="107">
        <f>T210*'BPU LOT 2 - 2023 ARENH'!F$36</f>
        <v>2298.1112699999999</v>
      </c>
      <c r="AA210" s="107">
        <f>U210*'BPU LOT 2 - 2023 ARENH'!F$37</f>
        <v>9165.3484799999987</v>
      </c>
      <c r="AB210" s="107">
        <f>V210*'BPU LOT 2 - 2023 ARENH'!F$38</f>
        <v>6858.2498999999998</v>
      </c>
      <c r="AC210" s="107">
        <f>W210*'BPU LOT 2 - 2023 ARENH'!F$39</f>
        <v>31216.155000000002</v>
      </c>
      <c r="AD210" s="107">
        <f>X210*'BPU LOT 2 - 2023 ARENH'!F$40</f>
        <v>10007.873970000001</v>
      </c>
      <c r="AE210" s="121">
        <f>'BPU LOT 2 - 2023 ARENH'!J$24</f>
        <v>0</v>
      </c>
      <c r="AF210" s="108">
        <f t="shared" si="27"/>
        <v>59545.738620000004</v>
      </c>
      <c r="AG210" s="95">
        <f>'BPU LOT 2 - 2023 ARENH'!G$24</f>
        <v>69.55</v>
      </c>
      <c r="AH210" s="95">
        <f t="shared" si="25"/>
        <v>23.899899999999999</v>
      </c>
      <c r="AI210" s="95">
        <f t="shared" si="26"/>
        <v>0.98</v>
      </c>
      <c r="AJ210" s="107">
        <f>'BPU LOT 2 - 2023 ARENH'!H$36</f>
        <v>-0.26600000000000001</v>
      </c>
      <c r="AK210" s="107">
        <f>'BPU LOT 2 - 2023 ARENH'!H$37</f>
        <v>0</v>
      </c>
      <c r="AL210" s="107">
        <f>'BPU LOT 2 - 2023 ARENH'!H$38</f>
        <v>-0.124</v>
      </c>
      <c r="AM210" s="107">
        <f>'BPU LOT 2 - 2023 ARENH'!H$39</f>
        <v>0.46300000000000002</v>
      </c>
      <c r="AN210" s="107">
        <f>'BPU LOT 2 - 2023 ARENH'!H$40</f>
        <v>1.4830000000000001</v>
      </c>
      <c r="AO210" s="108">
        <f t="shared" si="28"/>
        <v>651.90264804444678</v>
      </c>
      <c r="AP210" s="108">
        <f>'BPU LOT 2 - 2023 ARENH'!K$24</f>
        <v>4.7400000000000003E-3</v>
      </c>
      <c r="AQ210" s="108">
        <f t="shared" si="29"/>
        <v>721.02510000000007</v>
      </c>
      <c r="AR210" s="110">
        <v>160.08750000000001</v>
      </c>
      <c r="AS210" s="110">
        <v>414.97042499999998</v>
      </c>
      <c r="AT210" s="110">
        <v>2122.7602499999998</v>
      </c>
      <c r="AU210" s="110">
        <v>0</v>
      </c>
      <c r="AV210" s="108">
        <f t="shared" si="30"/>
        <v>60918.666368044447</v>
      </c>
      <c r="AW210" s="108">
        <f t="shared" si="31"/>
        <v>63616.484543044447</v>
      </c>
    </row>
    <row r="211" spans="1:49" x14ac:dyDescent="0.35">
      <c r="A211" s="98" t="s">
        <v>167</v>
      </c>
      <c r="B211" s="100"/>
      <c r="C211" s="100"/>
      <c r="D211" s="100" t="s">
        <v>587</v>
      </c>
      <c r="E211" s="100" t="s">
        <v>599</v>
      </c>
      <c r="F211" s="98" t="s">
        <v>399</v>
      </c>
      <c r="G211" s="98"/>
      <c r="H211" s="98" t="s">
        <v>400</v>
      </c>
      <c r="I211" s="98" t="s">
        <v>401</v>
      </c>
      <c r="J211" s="98" t="s">
        <v>402</v>
      </c>
      <c r="K211" s="100" t="s">
        <v>1243</v>
      </c>
      <c r="L211" s="100" t="s">
        <v>1009</v>
      </c>
      <c r="M211" s="100" t="s">
        <v>802</v>
      </c>
      <c r="N211" s="100" t="s">
        <v>401</v>
      </c>
      <c r="O211" s="100" t="s">
        <v>402</v>
      </c>
      <c r="P211" s="100" t="s">
        <v>17</v>
      </c>
      <c r="Q211" s="100" t="s">
        <v>1341</v>
      </c>
      <c r="R211" s="102" t="s">
        <v>1289</v>
      </c>
      <c r="T211" s="105">
        <v>189</v>
      </c>
      <c r="U211" s="105">
        <v>166</v>
      </c>
      <c r="V211" s="105">
        <v>615</v>
      </c>
      <c r="W211" s="105">
        <v>1018</v>
      </c>
      <c r="X211" s="105">
        <v>0</v>
      </c>
      <c r="Y211" s="106">
        <f t="shared" si="24"/>
        <v>1988</v>
      </c>
      <c r="Z211" s="108">
        <f>T211*'BPU LOT 2 - 2023 ARENH'!F$24</f>
        <v>29.998080000000002</v>
      </c>
      <c r="AA211" s="108">
        <f>U211*'BPU LOT 2 - 2023 ARENH'!F$25</f>
        <v>39.041540000000005</v>
      </c>
      <c r="AB211" s="108">
        <f>V211*'BPU LOT 2 - 2023 ARENH'!F$26</f>
        <v>149.58645000000001</v>
      </c>
      <c r="AC211" s="108">
        <f>W211*'BPU LOT 2 - 2023 ARENH'!F$27</f>
        <v>573.91786000000002</v>
      </c>
      <c r="AD211" s="108">
        <f>X211*'BPU LOT 2 - 2023 ARENH'!F$28</f>
        <v>0</v>
      </c>
      <c r="AE211" s="121">
        <f>'BPU LOT 2 - 2023 ARENH'!J$24</f>
        <v>0</v>
      </c>
      <c r="AF211" s="108">
        <f t="shared" si="27"/>
        <v>792.54393000000005</v>
      </c>
      <c r="AG211" s="95">
        <f>'BPU LOT 2 - 2023 ARENH'!G$24</f>
        <v>69.55</v>
      </c>
      <c r="AH211" s="95">
        <f t="shared" si="25"/>
        <v>23.899899999999999</v>
      </c>
      <c r="AI211" s="95">
        <f t="shared" si="26"/>
        <v>0.98</v>
      </c>
      <c r="AJ211" s="108">
        <f>'BPU LOT 2 - 2023 ARENH'!H$24</f>
        <v>-0.24199999999999999</v>
      </c>
      <c r="AK211" s="108">
        <f>'BPU LOT 2 - 2023 ARENH'!H$25</f>
        <v>2.9000000000000001E-2</v>
      </c>
      <c r="AL211" s="108">
        <f>'BPU LOT 2 - 2023 ARENH'!H$26</f>
        <v>-0.14099999999999999</v>
      </c>
      <c r="AM211" s="108">
        <f>'BPU LOT 2 - 2023 ARENH'!H$27</f>
        <v>0.60899999999999999</v>
      </c>
      <c r="AN211" s="108">
        <f>'BPU LOT 2 - 2023 ARENH'!H$28</f>
        <v>0</v>
      </c>
      <c r="AO211" s="108">
        <f t="shared" si="28"/>
        <v>7.5488077321492337</v>
      </c>
      <c r="AP211" s="108">
        <f>'BPU LOT 2 - 2023 ARENH'!K$24</f>
        <v>4.7400000000000003E-3</v>
      </c>
      <c r="AQ211" s="108">
        <f t="shared" si="29"/>
        <v>9.4231200000000008</v>
      </c>
      <c r="AR211" s="110">
        <v>0.53849999999999998</v>
      </c>
      <c r="AS211" s="110">
        <v>212.054328</v>
      </c>
      <c r="AT211" s="110">
        <v>7.1405099999999999</v>
      </c>
      <c r="AU211" s="110">
        <v>0</v>
      </c>
      <c r="AV211" s="108">
        <f t="shared" si="30"/>
        <v>809.51585773214924</v>
      </c>
      <c r="AW211" s="108">
        <f t="shared" si="31"/>
        <v>1029.2491957321492</v>
      </c>
    </row>
    <row r="212" spans="1:49" x14ac:dyDescent="0.35">
      <c r="A212" s="98" t="s">
        <v>168</v>
      </c>
      <c r="B212" s="100" t="s">
        <v>471</v>
      </c>
      <c r="C212" s="100"/>
      <c r="D212" s="100" t="s">
        <v>588</v>
      </c>
      <c r="E212" s="100" t="s">
        <v>599</v>
      </c>
      <c r="F212" s="98" t="s">
        <v>403</v>
      </c>
      <c r="G212" s="98"/>
      <c r="H212" s="98" t="s">
        <v>404</v>
      </c>
      <c r="I212" s="98" t="s">
        <v>276</v>
      </c>
      <c r="J212" s="98" t="s">
        <v>405</v>
      </c>
      <c r="K212" s="100" t="s">
        <v>1244</v>
      </c>
      <c r="L212" s="100" t="s">
        <v>780</v>
      </c>
      <c r="M212" s="100" t="s">
        <v>803</v>
      </c>
      <c r="N212" s="100" t="s">
        <v>276</v>
      </c>
      <c r="O212" s="100" t="s">
        <v>405</v>
      </c>
      <c r="P212" s="100" t="s">
        <v>17</v>
      </c>
      <c r="Q212" s="100" t="s">
        <v>1341</v>
      </c>
      <c r="R212" s="102" t="s">
        <v>1289</v>
      </c>
      <c r="T212" s="105">
        <v>26</v>
      </c>
      <c r="U212" s="105">
        <v>58</v>
      </c>
      <c r="V212" s="105">
        <v>88</v>
      </c>
      <c r="W212" s="105">
        <v>123</v>
      </c>
      <c r="X212" s="105">
        <v>0</v>
      </c>
      <c r="Y212" s="106">
        <f t="shared" si="24"/>
        <v>295</v>
      </c>
      <c r="Z212" s="108">
        <f>T212*'BPU LOT 2 - 2023 ARENH'!F$24</f>
        <v>4.1267199999999997</v>
      </c>
      <c r="AA212" s="108">
        <f>U212*'BPU LOT 2 - 2023 ARENH'!F$25</f>
        <v>13.641020000000001</v>
      </c>
      <c r="AB212" s="108">
        <f>V212*'BPU LOT 2 - 2023 ARENH'!F$26</f>
        <v>21.404240000000001</v>
      </c>
      <c r="AC212" s="108">
        <f>W212*'BPU LOT 2 - 2023 ARENH'!F$27</f>
        <v>69.343710000000002</v>
      </c>
      <c r="AD212" s="108">
        <f>X212*'BPU LOT 2 - 2023 ARENH'!F$28</f>
        <v>0</v>
      </c>
      <c r="AE212" s="121">
        <f>'BPU LOT 2 - 2023 ARENH'!J$24</f>
        <v>0</v>
      </c>
      <c r="AF212" s="108">
        <f t="shared" si="27"/>
        <v>108.51569000000001</v>
      </c>
      <c r="AG212" s="95">
        <f>'BPU LOT 2 - 2023 ARENH'!G$24</f>
        <v>69.55</v>
      </c>
      <c r="AH212" s="95">
        <f t="shared" si="25"/>
        <v>23.899899999999999</v>
      </c>
      <c r="AI212" s="95">
        <f t="shared" si="26"/>
        <v>0.98</v>
      </c>
      <c r="AJ212" s="108">
        <f>'BPU LOT 2 - 2023 ARENH'!H$24</f>
        <v>-0.24199999999999999</v>
      </c>
      <c r="AK212" s="108">
        <f>'BPU LOT 2 - 2023 ARENH'!H$25</f>
        <v>2.9000000000000001E-2</v>
      </c>
      <c r="AL212" s="108">
        <f>'BPU LOT 2 - 2023 ARENH'!H$26</f>
        <v>-0.14099999999999999</v>
      </c>
      <c r="AM212" s="108">
        <f>'BPU LOT 2 - 2023 ARENH'!H$27</f>
        <v>0.60899999999999999</v>
      </c>
      <c r="AN212" s="108">
        <f>'BPU LOT 2 - 2023 ARENH'!H$28</f>
        <v>0</v>
      </c>
      <c r="AO212" s="108">
        <f t="shared" si="28"/>
        <v>0.90430195010758074</v>
      </c>
      <c r="AP212" s="108">
        <f>'BPU LOT 2 - 2023 ARENH'!K$24</f>
        <v>4.7400000000000003E-3</v>
      </c>
      <c r="AQ212" s="108">
        <f t="shared" si="29"/>
        <v>1.3983000000000001</v>
      </c>
      <c r="AR212" s="110">
        <v>5.9865000000000004</v>
      </c>
      <c r="AS212" s="110">
        <v>212.054328</v>
      </c>
      <c r="AT212" s="110">
        <v>79.380989999999997</v>
      </c>
      <c r="AU212" s="110">
        <v>0</v>
      </c>
      <c r="AV212" s="108">
        <f t="shared" si="30"/>
        <v>110.81829195010759</v>
      </c>
      <c r="AW212" s="108">
        <f t="shared" si="31"/>
        <v>408.24010995010758</v>
      </c>
    </row>
    <row r="213" spans="1:49" x14ac:dyDescent="0.35">
      <c r="A213" s="98" t="s">
        <v>169</v>
      </c>
      <c r="B213" s="100" t="s">
        <v>472</v>
      </c>
      <c r="C213" s="100"/>
      <c r="D213" s="100" t="s">
        <v>558</v>
      </c>
      <c r="E213" s="100" t="s">
        <v>599</v>
      </c>
      <c r="F213" s="98" t="s">
        <v>406</v>
      </c>
      <c r="G213" s="98"/>
      <c r="H213" s="98" t="s">
        <v>407</v>
      </c>
      <c r="I213" s="98" t="s">
        <v>276</v>
      </c>
      <c r="J213" s="98" t="s">
        <v>277</v>
      </c>
      <c r="K213" s="100" t="s">
        <v>1245</v>
      </c>
      <c r="L213" s="100" t="s">
        <v>754</v>
      </c>
      <c r="M213" s="100" t="s">
        <v>804</v>
      </c>
      <c r="N213" s="100" t="s">
        <v>276</v>
      </c>
      <c r="O213" s="100" t="s">
        <v>277</v>
      </c>
      <c r="P213" s="100" t="s">
        <v>17</v>
      </c>
      <c r="Q213" s="100" t="s">
        <v>1341</v>
      </c>
      <c r="R213" s="102" t="s">
        <v>1291</v>
      </c>
      <c r="T213" s="105">
        <v>470</v>
      </c>
      <c r="U213" s="105">
        <v>1387</v>
      </c>
      <c r="V213" s="105">
        <v>839</v>
      </c>
      <c r="W213" s="105">
        <v>3397</v>
      </c>
      <c r="X213" s="105">
        <v>0</v>
      </c>
      <c r="Y213" s="106">
        <f t="shared" si="24"/>
        <v>6093</v>
      </c>
      <c r="Z213" s="108">
        <f>T213*'BPU LOT 2 - 2023 ARENH'!F$24</f>
        <v>74.598399999999998</v>
      </c>
      <c r="AA213" s="108">
        <f>U213*'BPU LOT 2 - 2023 ARENH'!F$25</f>
        <v>326.20853</v>
      </c>
      <c r="AB213" s="108">
        <f>V213*'BPU LOT 2 - 2023 ARENH'!F$26</f>
        <v>204.06997000000001</v>
      </c>
      <c r="AC213" s="108">
        <f>W213*'BPU LOT 2 - 2023 ARENH'!F$27</f>
        <v>1915.1266900000001</v>
      </c>
      <c r="AD213" s="108">
        <f>X213*'BPU LOT 2 - 2023 ARENH'!F$28</f>
        <v>0</v>
      </c>
      <c r="AE213" s="121">
        <f>'BPU LOT 2 - 2023 ARENH'!J$24</f>
        <v>0</v>
      </c>
      <c r="AF213" s="108">
        <f t="shared" si="27"/>
        <v>2520.0035900000003</v>
      </c>
      <c r="AG213" s="95">
        <f>'BPU LOT 2 - 2023 ARENH'!G$24</f>
        <v>69.55</v>
      </c>
      <c r="AH213" s="95">
        <f t="shared" si="25"/>
        <v>23.899899999999999</v>
      </c>
      <c r="AI213" s="95">
        <f t="shared" si="26"/>
        <v>0.98</v>
      </c>
      <c r="AJ213" s="108">
        <f>'BPU LOT 2 - 2023 ARENH'!H$24</f>
        <v>-0.24199999999999999</v>
      </c>
      <c r="AK213" s="108">
        <f>'BPU LOT 2 - 2023 ARENH'!H$25</f>
        <v>2.9000000000000001E-2</v>
      </c>
      <c r="AL213" s="108">
        <f>'BPU LOT 2 - 2023 ARENH'!H$26</f>
        <v>-0.14099999999999999</v>
      </c>
      <c r="AM213" s="108">
        <f>'BPU LOT 2 - 2023 ARENH'!H$27</f>
        <v>0.60899999999999999</v>
      </c>
      <c r="AN213" s="108">
        <f>'BPU LOT 2 - 2023 ARENH'!H$28</f>
        <v>0</v>
      </c>
      <c r="AO213" s="108">
        <f t="shared" si="28"/>
        <v>26.442051403278967</v>
      </c>
      <c r="AP213" s="108">
        <f>'BPU LOT 2 - 2023 ARENH'!K$24</f>
        <v>4.7400000000000003E-3</v>
      </c>
      <c r="AQ213" s="108">
        <f t="shared" si="29"/>
        <v>28.880820000000003</v>
      </c>
      <c r="AR213" s="110">
        <v>6.3479999999999999</v>
      </c>
      <c r="AS213" s="110">
        <v>262.65999600000004</v>
      </c>
      <c r="AT213" s="110">
        <v>84.174480000000003</v>
      </c>
      <c r="AU213" s="110">
        <v>0</v>
      </c>
      <c r="AV213" s="108">
        <f t="shared" si="30"/>
        <v>2575.3264614032792</v>
      </c>
      <c r="AW213" s="108">
        <f t="shared" si="31"/>
        <v>2928.5089374032791</v>
      </c>
    </row>
    <row r="214" spans="1:49" x14ac:dyDescent="0.35">
      <c r="A214" s="98" t="s">
        <v>170</v>
      </c>
      <c r="B214" s="100" t="s">
        <v>473</v>
      </c>
      <c r="C214" s="100"/>
      <c r="D214" s="100" t="s">
        <v>589</v>
      </c>
      <c r="E214" s="100" t="s">
        <v>599</v>
      </c>
      <c r="F214" s="98" t="s">
        <v>408</v>
      </c>
      <c r="G214" s="98"/>
      <c r="H214" s="98" t="s">
        <v>409</v>
      </c>
      <c r="I214" s="98" t="s">
        <v>194</v>
      </c>
      <c r="J214" s="98" t="s">
        <v>410</v>
      </c>
      <c r="K214" s="100" t="s">
        <v>1246</v>
      </c>
      <c r="L214" s="100" t="s">
        <v>1010</v>
      </c>
      <c r="M214" s="100" t="s">
        <v>805</v>
      </c>
      <c r="N214" s="100" t="s">
        <v>194</v>
      </c>
      <c r="O214" s="100" t="s">
        <v>410</v>
      </c>
      <c r="P214" s="100" t="s">
        <v>17</v>
      </c>
      <c r="Q214" s="100" t="s">
        <v>1346</v>
      </c>
      <c r="R214" s="102" t="s">
        <v>1289</v>
      </c>
      <c r="T214" s="105">
        <v>713</v>
      </c>
      <c r="U214" s="105">
        <v>1976</v>
      </c>
      <c r="V214" s="105">
        <v>2105</v>
      </c>
      <c r="W214" s="105">
        <v>5376</v>
      </c>
      <c r="X214" s="105">
        <v>0</v>
      </c>
      <c r="Y214" s="106">
        <f t="shared" si="24"/>
        <v>10170</v>
      </c>
      <c r="Z214" s="108">
        <f>T214*'BPU LOT 2 - 2023 ARENH'!F$24</f>
        <v>113.16736</v>
      </c>
      <c r="AA214" s="108">
        <f>U214*'BPU LOT 2 - 2023 ARENH'!F$25</f>
        <v>464.73544000000004</v>
      </c>
      <c r="AB214" s="108">
        <f>V214*'BPU LOT 2 - 2023 ARENH'!F$26</f>
        <v>511.99914999999999</v>
      </c>
      <c r="AC214" s="108">
        <f>W214*'BPU LOT 2 - 2023 ARENH'!F$27</f>
        <v>3030.8275199999998</v>
      </c>
      <c r="AD214" s="108">
        <f>X214*'BPU LOT 2 - 2023 ARENH'!F$28</f>
        <v>0</v>
      </c>
      <c r="AE214" s="121">
        <f>'BPU LOT 2 - 2023 ARENH'!J$24</f>
        <v>0</v>
      </c>
      <c r="AF214" s="108">
        <f t="shared" si="27"/>
        <v>4120.7294700000002</v>
      </c>
      <c r="AG214" s="95">
        <f>'BPU LOT 2 - 2023 ARENH'!G$24</f>
        <v>69.55</v>
      </c>
      <c r="AH214" s="95">
        <f t="shared" si="25"/>
        <v>23.899899999999999</v>
      </c>
      <c r="AI214" s="95">
        <f t="shared" si="26"/>
        <v>0.98</v>
      </c>
      <c r="AJ214" s="108">
        <f>'BPU LOT 2 - 2023 ARENH'!H$24</f>
        <v>-0.24199999999999999</v>
      </c>
      <c r="AK214" s="108">
        <f>'BPU LOT 2 - 2023 ARENH'!H$25</f>
        <v>2.9000000000000001E-2</v>
      </c>
      <c r="AL214" s="108">
        <f>'BPU LOT 2 - 2023 ARENH'!H$26</f>
        <v>-0.14099999999999999</v>
      </c>
      <c r="AM214" s="108">
        <f>'BPU LOT 2 - 2023 ARENH'!H$27</f>
        <v>0.60899999999999999</v>
      </c>
      <c r="AN214" s="108">
        <f>'BPU LOT 2 - 2023 ARENH'!H$28</f>
        <v>0</v>
      </c>
      <c r="AO214" s="108">
        <f t="shared" si="28"/>
        <v>41.214886360368929</v>
      </c>
      <c r="AP214" s="108">
        <f>'BPU LOT 2 - 2023 ARENH'!K$24</f>
        <v>4.7400000000000003E-3</v>
      </c>
      <c r="AQ214" s="108">
        <f t="shared" si="29"/>
        <v>48.205800000000004</v>
      </c>
      <c r="AR214" s="110">
        <v>10.9125</v>
      </c>
      <c r="AS214" s="110">
        <v>212.054328</v>
      </c>
      <c r="AT214" s="110">
        <v>144.69974999999999</v>
      </c>
      <c r="AU214" s="110">
        <v>0</v>
      </c>
      <c r="AV214" s="108">
        <f t="shared" si="30"/>
        <v>4210.1501563603688</v>
      </c>
      <c r="AW214" s="108">
        <f t="shared" si="31"/>
        <v>4577.8167343603691</v>
      </c>
    </row>
    <row r="215" spans="1:49" x14ac:dyDescent="0.35">
      <c r="A215" s="98" t="s">
        <v>171</v>
      </c>
      <c r="B215" s="100" t="s">
        <v>474</v>
      </c>
      <c r="C215" s="100"/>
      <c r="D215" s="100" t="s">
        <v>590</v>
      </c>
      <c r="E215" s="100" t="s">
        <v>599</v>
      </c>
      <c r="F215" s="98" t="s">
        <v>411</v>
      </c>
      <c r="G215" s="98"/>
      <c r="H215" s="98" t="s">
        <v>412</v>
      </c>
      <c r="I215" s="98" t="s">
        <v>413</v>
      </c>
      <c r="J215" s="98" t="s">
        <v>411</v>
      </c>
      <c r="K215" s="100" t="s">
        <v>1247</v>
      </c>
      <c r="L215" s="100" t="s">
        <v>754</v>
      </c>
      <c r="M215" s="100" t="s">
        <v>754</v>
      </c>
      <c r="N215" s="100" t="s">
        <v>413</v>
      </c>
      <c r="O215" s="100" t="s">
        <v>411</v>
      </c>
      <c r="P215" s="100" t="s">
        <v>17</v>
      </c>
      <c r="Q215" s="100" t="s">
        <v>1341</v>
      </c>
      <c r="R215" s="102" t="s">
        <v>1294</v>
      </c>
      <c r="T215" s="105">
        <v>1345</v>
      </c>
      <c r="U215" s="105">
        <v>1650</v>
      </c>
      <c r="V215" s="105">
        <v>2350</v>
      </c>
      <c r="W215" s="105">
        <v>4309</v>
      </c>
      <c r="X215" s="105">
        <v>0</v>
      </c>
      <c r="Y215" s="106">
        <f t="shared" si="24"/>
        <v>9654</v>
      </c>
      <c r="Z215" s="108">
        <f>T215*'BPU LOT 2 - 2023 ARENH'!F$24</f>
        <v>213.47839999999999</v>
      </c>
      <c r="AA215" s="108">
        <f>U215*'BPU LOT 2 - 2023 ARENH'!F$25</f>
        <v>388.06350000000003</v>
      </c>
      <c r="AB215" s="108">
        <f>V215*'BPU LOT 2 - 2023 ARENH'!F$26</f>
        <v>571.59050000000002</v>
      </c>
      <c r="AC215" s="108">
        <f>W215*'BPU LOT 2 - 2023 ARENH'!F$27</f>
        <v>2429.2849299999998</v>
      </c>
      <c r="AD215" s="108">
        <f>X215*'BPU LOT 2 - 2023 ARENH'!F$28</f>
        <v>0</v>
      </c>
      <c r="AE215" s="121">
        <f>'BPU LOT 2 - 2023 ARENH'!J$24</f>
        <v>0</v>
      </c>
      <c r="AF215" s="108">
        <f t="shared" si="27"/>
        <v>3602.4173299999998</v>
      </c>
      <c r="AG215" s="95">
        <f>'BPU LOT 2 - 2023 ARENH'!G$24</f>
        <v>69.55</v>
      </c>
      <c r="AH215" s="95">
        <f t="shared" si="25"/>
        <v>23.899899999999999</v>
      </c>
      <c r="AI215" s="95">
        <f t="shared" si="26"/>
        <v>0.98</v>
      </c>
      <c r="AJ215" s="108">
        <f>'BPU LOT 2 - 2023 ARENH'!H$24</f>
        <v>-0.24199999999999999</v>
      </c>
      <c r="AK215" s="108">
        <f>'BPU LOT 2 - 2023 ARENH'!H$25</f>
        <v>2.9000000000000001E-2</v>
      </c>
      <c r="AL215" s="108">
        <f>'BPU LOT 2 - 2023 ARENH'!H$26</f>
        <v>-0.14099999999999999</v>
      </c>
      <c r="AM215" s="108">
        <f>'BPU LOT 2 - 2023 ARENH'!H$27</f>
        <v>0.60899999999999999</v>
      </c>
      <c r="AN215" s="108">
        <f>'BPU LOT 2 - 2023 ARENH'!H$28</f>
        <v>0</v>
      </c>
      <c r="AO215" s="108">
        <f t="shared" si="28"/>
        <v>31.817068920242139</v>
      </c>
      <c r="AP215" s="108">
        <f>'BPU LOT 2 - 2023 ARENH'!K$24</f>
        <v>4.7400000000000003E-3</v>
      </c>
      <c r="AQ215" s="108">
        <f t="shared" si="29"/>
        <v>45.75996</v>
      </c>
      <c r="AR215" s="110">
        <v>6.9785000000000004</v>
      </c>
      <c r="AS215" s="110">
        <v>245.79144000000002</v>
      </c>
      <c r="AT215" s="110">
        <v>92.534910000000011</v>
      </c>
      <c r="AU215" s="110">
        <v>0</v>
      </c>
      <c r="AV215" s="108">
        <f t="shared" si="30"/>
        <v>3679.9943589202421</v>
      </c>
      <c r="AW215" s="108">
        <f t="shared" si="31"/>
        <v>4025.2992089202421</v>
      </c>
    </row>
    <row r="216" spans="1:49" x14ac:dyDescent="0.35">
      <c r="A216" s="98" t="s">
        <v>114</v>
      </c>
      <c r="B216" s="100"/>
      <c r="C216" s="100"/>
      <c r="D216" s="100" t="s">
        <v>549</v>
      </c>
      <c r="E216" s="100" t="s">
        <v>599</v>
      </c>
      <c r="F216" s="98" t="s">
        <v>250</v>
      </c>
      <c r="G216" s="98"/>
      <c r="H216" s="98" t="s">
        <v>251</v>
      </c>
      <c r="I216" s="98" t="s">
        <v>252</v>
      </c>
      <c r="J216" s="98" t="s">
        <v>250</v>
      </c>
      <c r="K216" s="100" t="s">
        <v>1248</v>
      </c>
      <c r="L216" s="100" t="s">
        <v>986</v>
      </c>
      <c r="M216" s="100" t="s">
        <v>806</v>
      </c>
      <c r="N216" s="100" t="s">
        <v>252</v>
      </c>
      <c r="O216" s="100" t="s">
        <v>250</v>
      </c>
      <c r="P216" s="100" t="s">
        <v>21</v>
      </c>
      <c r="Q216" s="100" t="s">
        <v>1342</v>
      </c>
      <c r="R216" s="102" t="s">
        <v>1333</v>
      </c>
      <c r="T216" s="105">
        <v>3490</v>
      </c>
      <c r="U216" s="105">
        <v>10418</v>
      </c>
      <c r="V216" s="105">
        <v>4074</v>
      </c>
      <c r="W216" s="105">
        <v>11085</v>
      </c>
      <c r="X216" s="105">
        <v>2768</v>
      </c>
      <c r="Y216" s="106">
        <f t="shared" si="24"/>
        <v>31835</v>
      </c>
      <c r="Z216" s="107">
        <f>T216*'BPU LOT 2 - 2023 ARENH'!F$36</f>
        <v>504.96809999999994</v>
      </c>
      <c r="AA216" s="107">
        <f>U216*'BPU LOT 2 - 2023 ARENH'!F$37</f>
        <v>2353.63456</v>
      </c>
      <c r="AB216" s="107">
        <f>V216*'BPU LOT 2 - 2023 ARENH'!F$38</f>
        <v>1023.8369399999999</v>
      </c>
      <c r="AC216" s="107">
        <f>W216*'BPU LOT 2 - 2023 ARENH'!F$39</f>
        <v>6154.94625</v>
      </c>
      <c r="AD216" s="107">
        <f>X216*'BPU LOT 2 - 2023 ARENH'!F$40</f>
        <v>2279.4203200000002</v>
      </c>
      <c r="AE216" s="121">
        <f>'BPU LOT 2 - 2023 ARENH'!J$24</f>
        <v>0</v>
      </c>
      <c r="AF216" s="108">
        <f t="shared" si="27"/>
        <v>12316.80617</v>
      </c>
      <c r="AG216" s="95">
        <f>'BPU LOT 2 - 2023 ARENH'!G$24</f>
        <v>69.55</v>
      </c>
      <c r="AH216" s="95">
        <f t="shared" si="25"/>
        <v>23.899899999999999</v>
      </c>
      <c r="AI216" s="95">
        <f t="shared" si="26"/>
        <v>0.98</v>
      </c>
      <c r="AJ216" s="107">
        <f>'BPU LOT 2 - 2023 ARENH'!H$36</f>
        <v>-0.26600000000000001</v>
      </c>
      <c r="AK216" s="107">
        <f>'BPU LOT 2 - 2023 ARENH'!H$37</f>
        <v>0</v>
      </c>
      <c r="AL216" s="107">
        <f>'BPU LOT 2 - 2023 ARENH'!H$38</f>
        <v>-0.124</v>
      </c>
      <c r="AM216" s="107">
        <f>'BPU LOT 2 - 2023 ARENH'!H$39</f>
        <v>0.46300000000000002</v>
      </c>
      <c r="AN216" s="107">
        <f>'BPU LOT 2 - 2023 ARENH'!H$40</f>
        <v>1.4830000000000001</v>
      </c>
      <c r="AO216" s="108">
        <f t="shared" si="28"/>
        <v>139.8016593864503</v>
      </c>
      <c r="AP216" s="108">
        <f>'BPU LOT 2 - 2023 ARENH'!K$24</f>
        <v>4.7400000000000003E-3</v>
      </c>
      <c r="AQ216" s="108">
        <f t="shared" si="29"/>
        <v>150.89790000000002</v>
      </c>
      <c r="AR216" s="110">
        <v>60.633999999999993</v>
      </c>
      <c r="AS216" s="110">
        <v>302.30504999999999</v>
      </c>
      <c r="AT216" s="110">
        <v>189.17807999999999</v>
      </c>
      <c r="AU216" s="110">
        <v>0</v>
      </c>
      <c r="AV216" s="108">
        <f t="shared" si="30"/>
        <v>12607.50572938645</v>
      </c>
      <c r="AW216" s="108">
        <f t="shared" si="31"/>
        <v>13159.622859386451</v>
      </c>
    </row>
    <row r="217" spans="1:49" x14ac:dyDescent="0.35">
      <c r="A217" s="98" t="s">
        <v>116</v>
      </c>
      <c r="B217" s="100"/>
      <c r="C217" s="100"/>
      <c r="D217" s="100" t="s">
        <v>539</v>
      </c>
      <c r="E217" s="100" t="s">
        <v>599</v>
      </c>
      <c r="F217" s="98" t="s">
        <v>257</v>
      </c>
      <c r="G217" s="98"/>
      <c r="H217" s="98" t="s">
        <v>258</v>
      </c>
      <c r="I217" s="98" t="s">
        <v>259</v>
      </c>
      <c r="J217" s="98" t="s">
        <v>260</v>
      </c>
      <c r="K217" s="100" t="s">
        <v>1249</v>
      </c>
      <c r="L217" s="100" t="s">
        <v>1011</v>
      </c>
      <c r="M217" s="100" t="s">
        <v>807</v>
      </c>
      <c r="N217" s="100" t="s">
        <v>259</v>
      </c>
      <c r="O217" s="100" t="s">
        <v>260</v>
      </c>
      <c r="P217" s="100" t="s">
        <v>17</v>
      </c>
      <c r="Q217" s="100" t="s">
        <v>1341</v>
      </c>
      <c r="R217" s="102" t="s">
        <v>1293</v>
      </c>
      <c r="T217" s="105">
        <v>1586</v>
      </c>
      <c r="U217" s="105">
        <v>6182</v>
      </c>
      <c r="V217" s="105">
        <v>3027</v>
      </c>
      <c r="W217" s="105">
        <v>11326</v>
      </c>
      <c r="X217" s="105">
        <v>0</v>
      </c>
      <c r="Y217" s="106">
        <f t="shared" si="24"/>
        <v>22121</v>
      </c>
      <c r="Z217" s="108">
        <f>T217*'BPU LOT 2 - 2023 ARENH'!F$24</f>
        <v>251.72991999999999</v>
      </c>
      <c r="AA217" s="108">
        <f>U217*'BPU LOT 2 - 2023 ARENH'!F$25</f>
        <v>1453.9445800000001</v>
      </c>
      <c r="AB217" s="108">
        <f>V217*'BPU LOT 2 - 2023 ARENH'!F$26</f>
        <v>736.25720999999999</v>
      </c>
      <c r="AC217" s="108">
        <f>W217*'BPU LOT 2 - 2023 ARENH'!F$27</f>
        <v>6385.2590199999995</v>
      </c>
      <c r="AD217" s="108">
        <f>X217*'BPU LOT 2 - 2023 ARENH'!F$28</f>
        <v>0</v>
      </c>
      <c r="AE217" s="121">
        <f>'BPU LOT 2 - 2023 ARENH'!J$24</f>
        <v>0</v>
      </c>
      <c r="AF217" s="108">
        <f t="shared" si="27"/>
        <v>8827.1907299999984</v>
      </c>
      <c r="AG217" s="95">
        <f>'BPU LOT 2 - 2023 ARENH'!G$24</f>
        <v>69.55</v>
      </c>
      <c r="AH217" s="95">
        <f t="shared" si="25"/>
        <v>23.899899999999999</v>
      </c>
      <c r="AI217" s="95">
        <f t="shared" si="26"/>
        <v>0.98</v>
      </c>
      <c r="AJ217" s="108">
        <f>'BPU LOT 2 - 2023 ARENH'!H$24</f>
        <v>-0.24199999999999999</v>
      </c>
      <c r="AK217" s="108">
        <f>'BPU LOT 2 - 2023 ARENH'!H$25</f>
        <v>2.9000000000000001E-2</v>
      </c>
      <c r="AL217" s="108">
        <f>'BPU LOT 2 - 2023 ARENH'!H$26</f>
        <v>-0.14099999999999999</v>
      </c>
      <c r="AM217" s="108">
        <f>'BPU LOT 2 - 2023 ARENH'!H$27</f>
        <v>0.60899999999999999</v>
      </c>
      <c r="AN217" s="108">
        <f>'BPU LOT 2 - 2023 ARENH'!H$28</f>
        <v>0</v>
      </c>
      <c r="AO217" s="108">
        <f t="shared" si="28"/>
        <v>88.208199916272079</v>
      </c>
      <c r="AP217" s="108">
        <f>'BPU LOT 2 - 2023 ARENH'!K$24</f>
        <v>4.7400000000000003E-3</v>
      </c>
      <c r="AQ217" s="108">
        <f t="shared" si="29"/>
        <v>104.85354000000001</v>
      </c>
      <c r="AR217" s="110">
        <v>21.1965</v>
      </c>
      <c r="AS217" s="110">
        <v>228.92288400000001</v>
      </c>
      <c r="AT217" s="110">
        <v>281.06558999999999</v>
      </c>
      <c r="AU217" s="110">
        <v>0</v>
      </c>
      <c r="AV217" s="108">
        <f t="shared" si="30"/>
        <v>9020.2524699162714</v>
      </c>
      <c r="AW217" s="108">
        <f t="shared" si="31"/>
        <v>9551.4374439162711</v>
      </c>
    </row>
    <row r="218" spans="1:49" x14ac:dyDescent="0.35">
      <c r="A218" s="98" t="s">
        <v>172</v>
      </c>
      <c r="B218" s="100"/>
      <c r="C218" s="100"/>
      <c r="D218" s="100" t="s">
        <v>591</v>
      </c>
      <c r="E218" s="100" t="s">
        <v>599</v>
      </c>
      <c r="F218" s="98" t="s">
        <v>414</v>
      </c>
      <c r="G218" s="98" t="s">
        <v>190</v>
      </c>
      <c r="H218" s="98" t="s">
        <v>415</v>
      </c>
      <c r="I218" s="98" t="s">
        <v>416</v>
      </c>
      <c r="J218" s="98" t="s">
        <v>417</v>
      </c>
      <c r="K218" s="100" t="s">
        <v>1250</v>
      </c>
      <c r="L218" s="100" t="s">
        <v>1012</v>
      </c>
      <c r="M218" s="100" t="s">
        <v>808</v>
      </c>
      <c r="N218" s="100" t="s">
        <v>416</v>
      </c>
      <c r="O218" s="100" t="s">
        <v>417</v>
      </c>
      <c r="P218" s="100" t="s">
        <v>17</v>
      </c>
      <c r="Q218" s="100" t="s">
        <v>1341</v>
      </c>
      <c r="R218" s="102" t="s">
        <v>1289</v>
      </c>
      <c r="T218" s="105">
        <v>297</v>
      </c>
      <c r="U218" s="105">
        <v>485</v>
      </c>
      <c r="V218" s="105">
        <v>822</v>
      </c>
      <c r="W218" s="105">
        <v>1543</v>
      </c>
      <c r="X218" s="105">
        <v>0</v>
      </c>
      <c r="Y218" s="106">
        <f t="shared" si="24"/>
        <v>3147</v>
      </c>
      <c r="Z218" s="108">
        <f>T218*'BPU LOT 2 - 2023 ARENH'!F$24</f>
        <v>47.13984</v>
      </c>
      <c r="AA218" s="108">
        <f>U218*'BPU LOT 2 - 2023 ARENH'!F$25</f>
        <v>114.06715</v>
      </c>
      <c r="AB218" s="108">
        <f>V218*'BPU LOT 2 - 2023 ARENH'!F$26</f>
        <v>199.93505999999999</v>
      </c>
      <c r="AC218" s="108">
        <f>W218*'BPU LOT 2 - 2023 ARENH'!F$27</f>
        <v>869.89711</v>
      </c>
      <c r="AD218" s="108">
        <f>X218*'BPU LOT 2 - 2023 ARENH'!F$28</f>
        <v>0</v>
      </c>
      <c r="AE218" s="121">
        <f>'BPU LOT 2 - 2023 ARENH'!J$24</f>
        <v>0</v>
      </c>
      <c r="AF218" s="108">
        <f t="shared" si="27"/>
        <v>1231.03916</v>
      </c>
      <c r="AG218" s="95">
        <f>'BPU LOT 2 - 2023 ARENH'!G$24</f>
        <v>69.55</v>
      </c>
      <c r="AH218" s="95">
        <f t="shared" si="25"/>
        <v>23.899899999999999</v>
      </c>
      <c r="AI218" s="95">
        <f t="shared" si="26"/>
        <v>0.98</v>
      </c>
      <c r="AJ218" s="108">
        <f>'BPU LOT 2 - 2023 ARENH'!H$24</f>
        <v>-0.24199999999999999</v>
      </c>
      <c r="AK218" s="108">
        <f>'BPU LOT 2 - 2023 ARENH'!H$25</f>
        <v>2.9000000000000001E-2</v>
      </c>
      <c r="AL218" s="108">
        <f>'BPU LOT 2 - 2023 ARENH'!H$26</f>
        <v>-0.14099999999999999</v>
      </c>
      <c r="AM218" s="108">
        <f>'BPU LOT 2 - 2023 ARENH'!H$27</f>
        <v>0.60899999999999999</v>
      </c>
      <c r="AN218" s="108">
        <f>'BPU LOT 2 - 2023 ARENH'!H$28</f>
        <v>0</v>
      </c>
      <c r="AO218" s="108">
        <f t="shared" si="28"/>
        <v>11.558160625390144</v>
      </c>
      <c r="AP218" s="108">
        <f>'BPU LOT 2 - 2023 ARENH'!K$24</f>
        <v>4.7400000000000003E-3</v>
      </c>
      <c r="AQ218" s="108">
        <f t="shared" si="29"/>
        <v>14.916780000000001</v>
      </c>
      <c r="AR218" s="110">
        <v>3.0529999999999995</v>
      </c>
      <c r="AS218" s="110">
        <v>212.054328</v>
      </c>
      <c r="AT218" s="110">
        <v>40.482779999999998</v>
      </c>
      <c r="AU218" s="110">
        <v>0</v>
      </c>
      <c r="AV218" s="108">
        <f t="shared" si="30"/>
        <v>1257.5141006253903</v>
      </c>
      <c r="AW218" s="108">
        <f t="shared" si="31"/>
        <v>1513.1042086253904</v>
      </c>
    </row>
    <row r="219" spans="1:49" x14ac:dyDescent="0.35">
      <c r="A219" s="98" t="s">
        <v>173</v>
      </c>
      <c r="B219" s="100"/>
      <c r="C219" s="100"/>
      <c r="D219" s="100" t="s">
        <v>592</v>
      </c>
      <c r="E219" s="100" t="s">
        <v>599</v>
      </c>
      <c r="F219" s="98" t="s">
        <v>418</v>
      </c>
      <c r="G219" s="98"/>
      <c r="H219" s="98" t="s">
        <v>419</v>
      </c>
      <c r="I219" s="98" t="s">
        <v>272</v>
      </c>
      <c r="J219" s="98" t="s">
        <v>420</v>
      </c>
      <c r="K219" s="100" t="s">
        <v>1251</v>
      </c>
      <c r="L219" s="100" t="s">
        <v>754</v>
      </c>
      <c r="M219" s="100" t="s">
        <v>754</v>
      </c>
      <c r="N219" s="100" t="s">
        <v>809</v>
      </c>
      <c r="O219" s="100" t="s">
        <v>810</v>
      </c>
      <c r="P219" s="100" t="s">
        <v>17</v>
      </c>
      <c r="Q219" s="100" t="s">
        <v>1341</v>
      </c>
      <c r="R219" s="102" t="s">
        <v>1289</v>
      </c>
      <c r="T219" s="105">
        <v>1409</v>
      </c>
      <c r="U219" s="105">
        <v>2550</v>
      </c>
      <c r="V219" s="105">
        <v>2475</v>
      </c>
      <c r="W219" s="105">
        <v>7665</v>
      </c>
      <c r="X219" s="105">
        <v>0</v>
      </c>
      <c r="Y219" s="106">
        <f t="shared" si="24"/>
        <v>14099</v>
      </c>
      <c r="Z219" s="108">
        <f>T219*'BPU LOT 2 - 2023 ARENH'!F$24</f>
        <v>223.63648000000001</v>
      </c>
      <c r="AA219" s="108">
        <f>U219*'BPU LOT 2 - 2023 ARENH'!F$25</f>
        <v>599.73450000000003</v>
      </c>
      <c r="AB219" s="108">
        <f>V219*'BPU LOT 2 - 2023 ARENH'!F$26</f>
        <v>601.99424999999997</v>
      </c>
      <c r="AC219" s="108">
        <f>W219*'BPU LOT 2 - 2023 ARENH'!F$27</f>
        <v>4321.2970500000001</v>
      </c>
      <c r="AD219" s="108">
        <f>X219*'BPU LOT 2 - 2023 ARENH'!F$28</f>
        <v>0</v>
      </c>
      <c r="AE219" s="121">
        <f>'BPU LOT 2 - 2023 ARENH'!J$24</f>
        <v>0</v>
      </c>
      <c r="AF219" s="108">
        <f t="shared" si="27"/>
        <v>5746.6622800000005</v>
      </c>
      <c r="AG219" s="95">
        <f>'BPU LOT 2 - 2023 ARENH'!G$24</f>
        <v>69.55</v>
      </c>
      <c r="AH219" s="95">
        <f t="shared" si="25"/>
        <v>23.899899999999999</v>
      </c>
      <c r="AI219" s="95">
        <f t="shared" si="26"/>
        <v>0.98</v>
      </c>
      <c r="AJ219" s="108">
        <f>'BPU LOT 2 - 2023 ARENH'!H$24</f>
        <v>-0.24199999999999999</v>
      </c>
      <c r="AK219" s="108">
        <f>'BPU LOT 2 - 2023 ARENH'!H$25</f>
        <v>2.9000000000000001E-2</v>
      </c>
      <c r="AL219" s="108">
        <f>'BPU LOT 2 - 2023 ARENH'!H$26</f>
        <v>-0.14099999999999999</v>
      </c>
      <c r="AM219" s="108">
        <f>'BPU LOT 2 - 2023 ARENH'!H$27</f>
        <v>0.60899999999999999</v>
      </c>
      <c r="AN219" s="108">
        <f>'BPU LOT 2 - 2023 ARENH'!H$28</f>
        <v>0</v>
      </c>
      <c r="AO219" s="108">
        <f t="shared" si="28"/>
        <v>58.790402440763202</v>
      </c>
      <c r="AP219" s="108">
        <f>'BPU LOT 2 - 2023 ARENH'!K$24</f>
        <v>4.7400000000000003E-3</v>
      </c>
      <c r="AQ219" s="108">
        <f t="shared" si="29"/>
        <v>66.829260000000005</v>
      </c>
      <c r="AR219" s="110">
        <v>10.586</v>
      </c>
      <c r="AS219" s="110">
        <v>212.054328</v>
      </c>
      <c r="AT219" s="110">
        <v>140.37036000000001</v>
      </c>
      <c r="AU219" s="110">
        <v>0</v>
      </c>
      <c r="AV219" s="108">
        <f t="shared" si="30"/>
        <v>5872.2819424407635</v>
      </c>
      <c r="AW219" s="108">
        <f t="shared" si="31"/>
        <v>6235.2926304407638</v>
      </c>
    </row>
    <row r="220" spans="1:49" x14ac:dyDescent="0.35">
      <c r="A220" s="98" t="s">
        <v>174</v>
      </c>
      <c r="B220" s="100" t="s">
        <v>475</v>
      </c>
      <c r="C220" s="100"/>
      <c r="D220" s="100" t="s">
        <v>593</v>
      </c>
      <c r="E220" s="100" t="s">
        <v>599</v>
      </c>
      <c r="F220" s="98" t="s">
        <v>421</v>
      </c>
      <c r="G220" s="98"/>
      <c r="H220" s="98" t="s">
        <v>422</v>
      </c>
      <c r="I220" s="98" t="s">
        <v>423</v>
      </c>
      <c r="J220" s="98" t="s">
        <v>424</v>
      </c>
      <c r="K220" s="100" t="s">
        <v>1252</v>
      </c>
      <c r="L220" s="100" t="s">
        <v>1013</v>
      </c>
      <c r="M220" s="100" t="s">
        <v>811</v>
      </c>
      <c r="N220" s="100" t="s">
        <v>423</v>
      </c>
      <c r="O220" s="100" t="s">
        <v>424</v>
      </c>
      <c r="P220" s="100" t="s">
        <v>17</v>
      </c>
      <c r="Q220" s="100" t="s">
        <v>1341</v>
      </c>
      <c r="R220" s="102" t="s">
        <v>1293</v>
      </c>
      <c r="T220" s="105">
        <v>4162</v>
      </c>
      <c r="U220" s="105">
        <v>6818</v>
      </c>
      <c r="V220" s="105">
        <v>10909</v>
      </c>
      <c r="W220" s="105">
        <v>17795</v>
      </c>
      <c r="X220" s="105">
        <v>0</v>
      </c>
      <c r="Y220" s="106">
        <f t="shared" si="24"/>
        <v>39684</v>
      </c>
      <c r="Z220" s="108">
        <f>T220*'BPU LOT 2 - 2023 ARENH'!F$24</f>
        <v>660.59263999999996</v>
      </c>
      <c r="AA220" s="108">
        <f>U220*'BPU LOT 2 - 2023 ARENH'!F$25</f>
        <v>1603.5254200000002</v>
      </c>
      <c r="AB220" s="108">
        <f>V220*'BPU LOT 2 - 2023 ARENH'!F$26</f>
        <v>2653.3960700000002</v>
      </c>
      <c r="AC220" s="108">
        <f>W220*'BPU LOT 2 - 2023 ARENH'!F$27</f>
        <v>10032.28715</v>
      </c>
      <c r="AD220" s="108">
        <f>X220*'BPU LOT 2 - 2023 ARENH'!F$28</f>
        <v>0</v>
      </c>
      <c r="AE220" s="121">
        <f>'BPU LOT 2 - 2023 ARENH'!J$24</f>
        <v>0</v>
      </c>
      <c r="AF220" s="108">
        <f t="shared" si="27"/>
        <v>14949.80128</v>
      </c>
      <c r="AG220" s="95">
        <f>'BPU LOT 2 - 2023 ARENH'!G$24</f>
        <v>69.55</v>
      </c>
      <c r="AH220" s="95">
        <f t="shared" si="25"/>
        <v>23.899899999999999</v>
      </c>
      <c r="AI220" s="95">
        <f t="shared" si="26"/>
        <v>0.98</v>
      </c>
      <c r="AJ220" s="108">
        <f>'BPU LOT 2 - 2023 ARENH'!H$24</f>
        <v>-0.24199999999999999</v>
      </c>
      <c r="AK220" s="108">
        <f>'BPU LOT 2 - 2023 ARENH'!H$25</f>
        <v>2.9000000000000001E-2</v>
      </c>
      <c r="AL220" s="108">
        <f>'BPU LOT 2 - 2023 ARENH'!H$26</f>
        <v>-0.14099999999999999</v>
      </c>
      <c r="AM220" s="108">
        <f>'BPU LOT 2 - 2023 ARENH'!H$27</f>
        <v>0.60899999999999999</v>
      </c>
      <c r="AN220" s="108">
        <f>'BPU LOT 2 - 2023 ARENH'!H$28</f>
        <v>0</v>
      </c>
      <c r="AO220" s="108">
        <f t="shared" si="28"/>
        <v>131.68198144434214</v>
      </c>
      <c r="AP220" s="108">
        <f>'BPU LOT 2 - 2023 ARENH'!K$24</f>
        <v>4.7400000000000003E-3</v>
      </c>
      <c r="AQ220" s="108">
        <f t="shared" si="29"/>
        <v>188.10216</v>
      </c>
      <c r="AR220" s="110">
        <v>43.38750000000001</v>
      </c>
      <c r="AS220" s="110">
        <v>228.92288400000001</v>
      </c>
      <c r="AT220" s="110">
        <v>575.31825000000003</v>
      </c>
      <c r="AU220" s="110">
        <v>0</v>
      </c>
      <c r="AV220" s="108">
        <f t="shared" si="30"/>
        <v>15269.585421444343</v>
      </c>
      <c r="AW220" s="108">
        <f t="shared" si="31"/>
        <v>16117.214055444343</v>
      </c>
    </row>
    <row r="221" spans="1:49" x14ac:dyDescent="0.35">
      <c r="A221" s="98" t="s">
        <v>175</v>
      </c>
      <c r="B221" s="100"/>
      <c r="C221" s="100"/>
      <c r="D221" s="100" t="s">
        <v>543</v>
      </c>
      <c r="E221" s="100" t="s">
        <v>599</v>
      </c>
      <c r="F221" s="98" t="s">
        <v>226</v>
      </c>
      <c r="G221" s="98"/>
      <c r="H221" s="98" t="s">
        <v>425</v>
      </c>
      <c r="I221" s="98" t="s">
        <v>225</v>
      </c>
      <c r="J221" s="98" t="s">
        <v>226</v>
      </c>
      <c r="K221" s="100" t="s">
        <v>1253</v>
      </c>
      <c r="L221" s="100" t="s">
        <v>1014</v>
      </c>
      <c r="M221" s="100" t="s">
        <v>812</v>
      </c>
      <c r="N221" s="100" t="s">
        <v>225</v>
      </c>
      <c r="O221" s="100" t="s">
        <v>226</v>
      </c>
      <c r="P221" s="100" t="s">
        <v>17</v>
      </c>
      <c r="Q221" s="100" t="s">
        <v>1340</v>
      </c>
      <c r="R221" s="102" t="s">
        <v>1310</v>
      </c>
      <c r="T221" s="105">
        <v>1603</v>
      </c>
      <c r="U221" s="105">
        <v>4664</v>
      </c>
      <c r="V221" s="105">
        <v>3705</v>
      </c>
      <c r="W221" s="105">
        <v>10702</v>
      </c>
      <c r="X221" s="105">
        <v>0</v>
      </c>
      <c r="Y221" s="106">
        <f t="shared" si="24"/>
        <v>20674</v>
      </c>
      <c r="Z221" s="108">
        <f>T221*'BPU LOT 2 - 2023 ARENH'!F$24</f>
        <v>254.42815999999999</v>
      </c>
      <c r="AA221" s="108">
        <f>U221*'BPU LOT 2 - 2023 ARENH'!F$25</f>
        <v>1096.92616</v>
      </c>
      <c r="AB221" s="108">
        <f>V221*'BPU LOT 2 - 2023 ARENH'!F$26</f>
        <v>901.16714999999999</v>
      </c>
      <c r="AC221" s="108">
        <f>W221*'BPU LOT 2 - 2023 ARENH'!F$27</f>
        <v>6033.4665400000004</v>
      </c>
      <c r="AD221" s="108">
        <f>X221*'BPU LOT 2 - 2023 ARENH'!F$28</f>
        <v>0</v>
      </c>
      <c r="AE221" s="121">
        <f>'BPU LOT 2 - 2023 ARENH'!J$24</f>
        <v>0</v>
      </c>
      <c r="AF221" s="108">
        <f t="shared" si="27"/>
        <v>8285.9880100000009</v>
      </c>
      <c r="AG221" s="95">
        <f>'BPU LOT 2 - 2023 ARENH'!G$24</f>
        <v>69.55</v>
      </c>
      <c r="AH221" s="95">
        <f t="shared" si="25"/>
        <v>23.899899999999999</v>
      </c>
      <c r="AI221" s="95">
        <f t="shared" si="26"/>
        <v>0.98</v>
      </c>
      <c r="AJ221" s="108">
        <f>'BPU LOT 2 - 2023 ARENH'!H$24</f>
        <v>-0.24199999999999999</v>
      </c>
      <c r="AK221" s="108">
        <f>'BPU LOT 2 - 2023 ARENH'!H$25</f>
        <v>2.9000000000000001E-2</v>
      </c>
      <c r="AL221" s="108">
        <f>'BPU LOT 2 - 2023 ARENH'!H$26</f>
        <v>-0.14099999999999999</v>
      </c>
      <c r="AM221" s="108">
        <f>'BPU LOT 2 - 2023 ARENH'!H$27</f>
        <v>0.60899999999999999</v>
      </c>
      <c r="AN221" s="108">
        <f>'BPU LOT 2 - 2023 ARENH'!H$28</f>
        <v>0</v>
      </c>
      <c r="AO221" s="108">
        <f t="shared" si="28"/>
        <v>82.387847195043591</v>
      </c>
      <c r="AP221" s="108">
        <f>'BPU LOT 2 - 2023 ARENH'!K$24</f>
        <v>4.7400000000000003E-3</v>
      </c>
      <c r="AQ221" s="108">
        <f t="shared" si="29"/>
        <v>97.994759999999999</v>
      </c>
      <c r="AR221" s="110">
        <v>21.6615</v>
      </c>
      <c r="AS221" s="110">
        <v>615.97861199999988</v>
      </c>
      <c r="AT221" s="110">
        <v>287.23149000000001</v>
      </c>
      <c r="AU221" s="110">
        <v>0</v>
      </c>
      <c r="AV221" s="108">
        <f t="shared" si="30"/>
        <v>8466.3706171950453</v>
      </c>
      <c r="AW221" s="108">
        <f t="shared" si="31"/>
        <v>9391.2422191950445</v>
      </c>
    </row>
    <row r="222" spans="1:49" x14ac:dyDescent="0.35">
      <c r="A222" s="98" t="s">
        <v>176</v>
      </c>
      <c r="B222" s="100" t="s">
        <v>476</v>
      </c>
      <c r="C222" s="100"/>
      <c r="D222" s="100" t="s">
        <v>594</v>
      </c>
      <c r="E222" s="100" t="s">
        <v>599</v>
      </c>
      <c r="F222" s="98" t="s">
        <v>426</v>
      </c>
      <c r="G222" s="98"/>
      <c r="H222" s="98" t="s">
        <v>427</v>
      </c>
      <c r="I222" s="98" t="s">
        <v>276</v>
      </c>
      <c r="J222" s="98" t="s">
        <v>398</v>
      </c>
      <c r="K222" s="100" t="s">
        <v>1254</v>
      </c>
      <c r="L222" s="100" t="s">
        <v>780</v>
      </c>
      <c r="M222" s="100" t="s">
        <v>813</v>
      </c>
      <c r="N222" s="100" t="s">
        <v>276</v>
      </c>
      <c r="O222" s="100" t="s">
        <v>814</v>
      </c>
      <c r="P222" s="100" t="s">
        <v>17</v>
      </c>
      <c r="Q222" s="100" t="s">
        <v>1341</v>
      </c>
      <c r="R222" s="102" t="s">
        <v>1289</v>
      </c>
      <c r="T222" s="105">
        <v>287</v>
      </c>
      <c r="U222" s="105">
        <v>246</v>
      </c>
      <c r="V222" s="105">
        <v>713</v>
      </c>
      <c r="W222" s="105">
        <v>925</v>
      </c>
      <c r="X222" s="105">
        <v>0</v>
      </c>
      <c r="Y222" s="106">
        <f t="shared" si="24"/>
        <v>2171</v>
      </c>
      <c r="Z222" s="108">
        <f>T222*'BPU LOT 2 - 2023 ARENH'!F$24</f>
        <v>45.552639999999997</v>
      </c>
      <c r="AA222" s="108">
        <f>U222*'BPU LOT 2 - 2023 ARENH'!F$25</f>
        <v>57.856740000000002</v>
      </c>
      <c r="AB222" s="108">
        <f>V222*'BPU LOT 2 - 2023 ARENH'!F$26</f>
        <v>173.42299</v>
      </c>
      <c r="AC222" s="108">
        <f>W222*'BPU LOT 2 - 2023 ARENH'!F$27</f>
        <v>521.48725000000002</v>
      </c>
      <c r="AD222" s="108">
        <f>X222*'BPU LOT 2 - 2023 ARENH'!F$28</f>
        <v>0</v>
      </c>
      <c r="AE222" s="121">
        <f>'BPU LOT 2 - 2023 ARENH'!J$24</f>
        <v>0</v>
      </c>
      <c r="AF222" s="108">
        <f t="shared" si="27"/>
        <v>798.31961999999999</v>
      </c>
      <c r="AG222" s="95">
        <f>'BPU LOT 2 - 2023 ARENH'!G$24</f>
        <v>69.55</v>
      </c>
      <c r="AH222" s="95">
        <f t="shared" si="25"/>
        <v>23.899899999999999</v>
      </c>
      <c r="AI222" s="95">
        <f t="shared" si="26"/>
        <v>0.98</v>
      </c>
      <c r="AJ222" s="108">
        <f>'BPU LOT 2 - 2023 ARENH'!H$24</f>
        <v>-0.24199999999999999</v>
      </c>
      <c r="AK222" s="108">
        <f>'BPU LOT 2 - 2023 ARENH'!H$25</f>
        <v>2.9000000000000001E-2</v>
      </c>
      <c r="AL222" s="108">
        <f>'BPU LOT 2 - 2023 ARENH'!H$26</f>
        <v>-0.14099999999999999</v>
      </c>
      <c r="AM222" s="108">
        <f>'BPU LOT 2 - 2023 ARENH'!H$27</f>
        <v>0.60899999999999999</v>
      </c>
      <c r="AN222" s="108">
        <f>'BPU LOT 2 - 2023 ARENH'!H$28</f>
        <v>0</v>
      </c>
      <c r="AO222" s="108">
        <f t="shared" si="28"/>
        <v>6.6468359928756584</v>
      </c>
      <c r="AP222" s="108">
        <f>'BPU LOT 2 - 2023 ARENH'!K$24</f>
        <v>4.7400000000000003E-3</v>
      </c>
      <c r="AQ222" s="108">
        <f t="shared" si="29"/>
        <v>10.29054</v>
      </c>
      <c r="AR222" s="110">
        <v>3.1389999999999998</v>
      </c>
      <c r="AS222" s="110">
        <v>212.054328</v>
      </c>
      <c r="AT222" s="110">
        <v>41.623139999999999</v>
      </c>
      <c r="AU222" s="110">
        <v>0</v>
      </c>
      <c r="AV222" s="108">
        <f t="shared" si="30"/>
        <v>815.25699599287566</v>
      </c>
      <c r="AW222" s="108">
        <f t="shared" si="31"/>
        <v>1072.0734639928755</v>
      </c>
    </row>
    <row r="223" spans="1:49" x14ac:dyDescent="0.35">
      <c r="A223" s="98" t="s">
        <v>177</v>
      </c>
      <c r="B223" s="100"/>
      <c r="C223" s="100"/>
      <c r="D223" s="100" t="s">
        <v>595</v>
      </c>
      <c r="E223" s="100" t="s">
        <v>599</v>
      </c>
      <c r="F223" s="98" t="s">
        <v>428</v>
      </c>
      <c r="G223" s="98"/>
      <c r="H223" s="98" t="s">
        <v>429</v>
      </c>
      <c r="I223" s="98" t="s">
        <v>430</v>
      </c>
      <c r="J223" s="98" t="s">
        <v>431</v>
      </c>
      <c r="K223" s="100" t="s">
        <v>1255</v>
      </c>
      <c r="L223" s="100" t="s">
        <v>754</v>
      </c>
      <c r="M223" s="100" t="s">
        <v>815</v>
      </c>
      <c r="N223" s="100" t="s">
        <v>430</v>
      </c>
      <c r="O223" s="100" t="s">
        <v>431</v>
      </c>
      <c r="P223" s="100" t="s">
        <v>17</v>
      </c>
      <c r="Q223" s="100" t="s">
        <v>1346</v>
      </c>
      <c r="R223" s="102" t="s">
        <v>1289</v>
      </c>
      <c r="T223" s="105">
        <v>769</v>
      </c>
      <c r="U223" s="105">
        <v>1947</v>
      </c>
      <c r="V223" s="105">
        <v>1625</v>
      </c>
      <c r="W223" s="105">
        <v>5000</v>
      </c>
      <c r="X223" s="105">
        <v>0</v>
      </c>
      <c r="Y223" s="106">
        <f t="shared" si="24"/>
        <v>9341</v>
      </c>
      <c r="Z223" s="108">
        <f>T223*'BPU LOT 2 - 2023 ARENH'!F$24</f>
        <v>122.05568</v>
      </c>
      <c r="AA223" s="108">
        <f>U223*'BPU LOT 2 - 2023 ARENH'!F$25</f>
        <v>457.91493000000003</v>
      </c>
      <c r="AB223" s="108">
        <f>V223*'BPU LOT 2 - 2023 ARENH'!F$26</f>
        <v>395.24875000000003</v>
      </c>
      <c r="AC223" s="108">
        <f>W223*'BPU LOT 2 - 2023 ARENH'!F$27</f>
        <v>2818.85</v>
      </c>
      <c r="AD223" s="108">
        <f>X223*'BPU LOT 2 - 2023 ARENH'!F$28</f>
        <v>0</v>
      </c>
      <c r="AE223" s="121">
        <f>'BPU LOT 2 - 2023 ARENH'!J$24</f>
        <v>0</v>
      </c>
      <c r="AF223" s="108">
        <f t="shared" si="27"/>
        <v>3794.06936</v>
      </c>
      <c r="AG223" s="95">
        <f>'BPU LOT 2 - 2023 ARENH'!G$24</f>
        <v>69.55</v>
      </c>
      <c r="AH223" s="95">
        <f t="shared" si="25"/>
        <v>23.899899999999999</v>
      </c>
      <c r="AI223" s="95">
        <f t="shared" si="26"/>
        <v>0.98</v>
      </c>
      <c r="AJ223" s="108">
        <f>'BPU LOT 2 - 2023 ARENH'!H$24</f>
        <v>-0.24199999999999999</v>
      </c>
      <c r="AK223" s="108">
        <f>'BPU LOT 2 - 2023 ARENH'!H$25</f>
        <v>2.9000000000000001E-2</v>
      </c>
      <c r="AL223" s="108">
        <f>'BPU LOT 2 - 2023 ARENH'!H$26</f>
        <v>-0.14099999999999999</v>
      </c>
      <c r="AM223" s="108">
        <f>'BPU LOT 2 - 2023 ARENH'!H$27</f>
        <v>0.60899999999999999</v>
      </c>
      <c r="AN223" s="108">
        <f>'BPU LOT 2 - 2023 ARENH'!H$28</f>
        <v>0</v>
      </c>
      <c r="AO223" s="108">
        <f t="shared" si="28"/>
        <v>38.521806287226319</v>
      </c>
      <c r="AP223" s="108">
        <f>'BPU LOT 2 - 2023 ARENH'!K$24</f>
        <v>4.7400000000000003E-3</v>
      </c>
      <c r="AQ223" s="108">
        <f t="shared" si="29"/>
        <v>44.276340000000005</v>
      </c>
      <c r="AR223" s="110">
        <v>8.5079999999999991</v>
      </c>
      <c r="AS223" s="110">
        <v>212.054328</v>
      </c>
      <c r="AT223" s="110">
        <v>112.81607999999999</v>
      </c>
      <c r="AU223" s="110">
        <v>0</v>
      </c>
      <c r="AV223" s="108">
        <f t="shared" si="30"/>
        <v>3876.8675062872262</v>
      </c>
      <c r="AW223" s="108">
        <f t="shared" si="31"/>
        <v>4210.2459142872258</v>
      </c>
    </row>
    <row r="224" spans="1:49" x14ac:dyDescent="0.35">
      <c r="A224" s="98" t="s">
        <v>107</v>
      </c>
      <c r="B224" s="100"/>
      <c r="C224" s="100"/>
      <c r="D224" s="100" t="s">
        <v>544</v>
      </c>
      <c r="E224" s="100" t="s">
        <v>599</v>
      </c>
      <c r="F224" s="98" t="s">
        <v>227</v>
      </c>
      <c r="G224" s="98"/>
      <c r="H224" s="98" t="s">
        <v>228</v>
      </c>
      <c r="I224" s="98" t="s">
        <v>229</v>
      </c>
      <c r="J224" s="98" t="s">
        <v>230</v>
      </c>
      <c r="K224" s="100" t="s">
        <v>1256</v>
      </c>
      <c r="L224" s="100" t="s">
        <v>1015</v>
      </c>
      <c r="M224" s="100" t="s">
        <v>816</v>
      </c>
      <c r="N224" s="100" t="s">
        <v>683</v>
      </c>
      <c r="O224" s="100" t="s">
        <v>684</v>
      </c>
      <c r="P224" s="100" t="s">
        <v>17</v>
      </c>
      <c r="Q224" s="100"/>
      <c r="R224" s="102" t="s">
        <v>1334</v>
      </c>
      <c r="T224" s="105">
        <v>103</v>
      </c>
      <c r="U224" s="105">
        <v>276</v>
      </c>
      <c r="V224" s="105">
        <v>3273</v>
      </c>
      <c r="W224" s="105">
        <v>3819</v>
      </c>
      <c r="X224" s="105">
        <v>0</v>
      </c>
      <c r="Y224" s="106">
        <f t="shared" si="24"/>
        <v>7471</v>
      </c>
      <c r="Z224" s="108">
        <f>T224*'BPU LOT 2 - 2023 ARENH'!F$24</f>
        <v>16.34816</v>
      </c>
      <c r="AA224" s="108">
        <f>U224*'BPU LOT 2 - 2023 ARENH'!F$25</f>
        <v>64.912440000000004</v>
      </c>
      <c r="AB224" s="108">
        <f>V224*'BPU LOT 2 - 2023 ARENH'!F$26</f>
        <v>796.09179000000006</v>
      </c>
      <c r="AC224" s="108">
        <f>W224*'BPU LOT 2 - 2023 ARENH'!F$27</f>
        <v>2153.0376299999998</v>
      </c>
      <c r="AD224" s="108">
        <f>X224*'BPU LOT 2 - 2023 ARENH'!F$28</f>
        <v>0</v>
      </c>
      <c r="AE224" s="121">
        <f>'BPU LOT 2 - 2023 ARENH'!J$24</f>
        <v>0</v>
      </c>
      <c r="AF224" s="108">
        <f t="shared" si="27"/>
        <v>3030.3900199999998</v>
      </c>
      <c r="AG224" s="95">
        <f>'BPU LOT 2 - 2023 ARENH'!G$24</f>
        <v>69.55</v>
      </c>
      <c r="AH224" s="95">
        <f t="shared" si="25"/>
        <v>23.899899999999999</v>
      </c>
      <c r="AI224" s="95">
        <f t="shared" si="26"/>
        <v>0.98</v>
      </c>
      <c r="AJ224" s="108">
        <f>'BPU LOT 2 - 2023 ARENH'!H$24</f>
        <v>-0.24199999999999999</v>
      </c>
      <c r="AK224" s="108">
        <f>'BPU LOT 2 - 2023 ARENH'!H$25</f>
        <v>2.9000000000000001E-2</v>
      </c>
      <c r="AL224" s="108">
        <f>'BPU LOT 2 - 2023 ARENH'!H$26</f>
        <v>-0.14099999999999999</v>
      </c>
      <c r="AM224" s="108">
        <f>'BPU LOT 2 - 2023 ARENH'!H$27</f>
        <v>0.60899999999999999</v>
      </c>
      <c r="AN224" s="108">
        <f>'BPU LOT 2 - 2023 ARENH'!H$28</f>
        <v>0</v>
      </c>
      <c r="AO224" s="108">
        <f t="shared" si="28"/>
        <v>28.033140023491363</v>
      </c>
      <c r="AP224" s="108">
        <f>'BPU LOT 2 - 2023 ARENH'!K$24</f>
        <v>4.7400000000000003E-3</v>
      </c>
      <c r="AQ224" s="108">
        <f t="shared" si="29"/>
        <v>35.41254</v>
      </c>
      <c r="AR224" s="110">
        <v>4.9509999999999996</v>
      </c>
      <c r="AS224" s="110">
        <v>364.64326799999998</v>
      </c>
      <c r="AT224" s="110">
        <v>65.650259999999989</v>
      </c>
      <c r="AU224" s="110">
        <v>0</v>
      </c>
      <c r="AV224" s="108">
        <f t="shared" si="30"/>
        <v>3093.835700023491</v>
      </c>
      <c r="AW224" s="108">
        <f t="shared" si="31"/>
        <v>3529.0802280234907</v>
      </c>
    </row>
    <row r="225" spans="1:49" x14ac:dyDescent="0.35">
      <c r="A225" s="98" t="s">
        <v>107</v>
      </c>
      <c r="B225" s="100"/>
      <c r="C225" s="100"/>
      <c r="D225" s="100" t="s">
        <v>430</v>
      </c>
      <c r="E225" s="100" t="s">
        <v>599</v>
      </c>
      <c r="F225" s="98" t="s">
        <v>227</v>
      </c>
      <c r="G225" s="98"/>
      <c r="H225" s="98" t="s">
        <v>228</v>
      </c>
      <c r="I225" s="98" t="s">
        <v>229</v>
      </c>
      <c r="J225" s="98" t="s">
        <v>230</v>
      </c>
      <c r="K225" s="100" t="s">
        <v>1257</v>
      </c>
      <c r="L225" s="100" t="s">
        <v>1016</v>
      </c>
      <c r="M225" s="100" t="s">
        <v>755</v>
      </c>
      <c r="N225" s="100" t="s">
        <v>309</v>
      </c>
      <c r="O225" s="100" t="s">
        <v>310</v>
      </c>
      <c r="P225" s="100" t="s">
        <v>17</v>
      </c>
      <c r="Q225" s="100"/>
      <c r="R225" s="102" t="s">
        <v>1334</v>
      </c>
      <c r="T225" s="105">
        <v>736</v>
      </c>
      <c r="U225" s="105">
        <v>204</v>
      </c>
      <c r="V225" s="105">
        <v>4046</v>
      </c>
      <c r="W225" s="105">
        <v>1809</v>
      </c>
      <c r="X225" s="105">
        <v>0</v>
      </c>
      <c r="Y225" s="106">
        <f t="shared" si="24"/>
        <v>6795</v>
      </c>
      <c r="Z225" s="108">
        <f>T225*'BPU LOT 2 - 2023 ARENH'!F$24</f>
        <v>116.81792</v>
      </c>
      <c r="AA225" s="108">
        <f>U225*'BPU LOT 2 - 2023 ARENH'!F$25</f>
        <v>47.978760000000001</v>
      </c>
      <c r="AB225" s="108">
        <f>V225*'BPU LOT 2 - 2023 ARENH'!F$26</f>
        <v>984.10857999999996</v>
      </c>
      <c r="AC225" s="108">
        <f>W225*'BPU LOT 2 - 2023 ARENH'!F$27</f>
        <v>1019.85993</v>
      </c>
      <c r="AD225" s="108">
        <f>X225*'BPU LOT 2 - 2023 ARENH'!F$28</f>
        <v>0</v>
      </c>
      <c r="AE225" s="121">
        <f>'BPU LOT 2 - 2023 ARENH'!J$24</f>
        <v>0</v>
      </c>
      <c r="AF225" s="108">
        <f t="shared" si="27"/>
        <v>2168.7651900000001</v>
      </c>
      <c r="AG225" s="95">
        <f>'BPU LOT 2 - 2023 ARENH'!G$24</f>
        <v>69.55</v>
      </c>
      <c r="AH225" s="95">
        <f t="shared" si="25"/>
        <v>23.899899999999999</v>
      </c>
      <c r="AI225" s="95">
        <f t="shared" si="26"/>
        <v>0.98</v>
      </c>
      <c r="AJ225" s="108">
        <f>'BPU LOT 2 - 2023 ARENH'!H$24</f>
        <v>-0.24199999999999999</v>
      </c>
      <c r="AK225" s="108">
        <f>'BPU LOT 2 - 2023 ARENH'!H$25</f>
        <v>2.9000000000000001E-2</v>
      </c>
      <c r="AL225" s="108">
        <f>'BPU LOT 2 - 2023 ARENH'!H$26</f>
        <v>-0.14099999999999999</v>
      </c>
      <c r="AM225" s="108">
        <f>'BPU LOT 2 - 2023 ARENH'!H$27</f>
        <v>0.60899999999999999</v>
      </c>
      <c r="AN225" s="108">
        <f>'BPU LOT 2 - 2023 ARENH'!H$28</f>
        <v>0</v>
      </c>
      <c r="AO225" s="108">
        <f t="shared" si="28"/>
        <v>10.667665354365949</v>
      </c>
      <c r="AP225" s="108">
        <f>'BPU LOT 2 - 2023 ARENH'!K$24</f>
        <v>4.7400000000000003E-3</v>
      </c>
      <c r="AQ225" s="108">
        <f t="shared" si="29"/>
        <v>32.208300000000001</v>
      </c>
      <c r="AR225" s="110">
        <v>7.9249999999999998</v>
      </c>
      <c r="AS225" s="110">
        <v>364.64326799999998</v>
      </c>
      <c r="AT225" s="110">
        <v>105.08549999999998</v>
      </c>
      <c r="AU225" s="110">
        <v>0</v>
      </c>
      <c r="AV225" s="108">
        <f t="shared" si="30"/>
        <v>2211.6411553543662</v>
      </c>
      <c r="AW225" s="108">
        <f t="shared" si="31"/>
        <v>2689.2949233543663</v>
      </c>
    </row>
    <row r="226" spans="1:49" x14ac:dyDescent="0.35">
      <c r="A226" s="98" t="s">
        <v>97</v>
      </c>
      <c r="B226" s="100" t="s">
        <v>444</v>
      </c>
      <c r="C226" s="100"/>
      <c r="D226" s="100" t="s">
        <v>506</v>
      </c>
      <c r="E226" s="100" t="s">
        <v>599</v>
      </c>
      <c r="F226" s="98" t="s">
        <v>192</v>
      </c>
      <c r="G226" s="98"/>
      <c r="H226" s="98" t="s">
        <v>193</v>
      </c>
      <c r="I226" s="98" t="s">
        <v>194</v>
      </c>
      <c r="J226" s="98" t="s">
        <v>192</v>
      </c>
      <c r="K226" s="100" t="s">
        <v>1258</v>
      </c>
      <c r="L226" s="100" t="s">
        <v>1017</v>
      </c>
      <c r="M226" s="100" t="s">
        <v>817</v>
      </c>
      <c r="N226" s="100" t="s">
        <v>194</v>
      </c>
      <c r="O226" s="100" t="s">
        <v>192</v>
      </c>
      <c r="P226" s="100" t="s">
        <v>17</v>
      </c>
      <c r="Q226" s="100" t="s">
        <v>1339</v>
      </c>
      <c r="R226" s="102"/>
      <c r="T226" s="105">
        <v>0</v>
      </c>
      <c r="U226" s="105">
        <v>0</v>
      </c>
      <c r="V226" s="105">
        <v>0</v>
      </c>
      <c r="W226" s="105">
        <v>0</v>
      </c>
      <c r="X226" s="105">
        <v>0</v>
      </c>
      <c r="Y226" s="106">
        <f t="shared" si="24"/>
        <v>0</v>
      </c>
      <c r="Z226" s="108">
        <f>T226*'BPU LOT 2 - 2023 ARENH'!F$24</f>
        <v>0</v>
      </c>
      <c r="AA226" s="108">
        <f>U226*'BPU LOT 2 - 2023 ARENH'!F$25</f>
        <v>0</v>
      </c>
      <c r="AB226" s="108">
        <f>V226*'BPU LOT 2 - 2023 ARENH'!F$26</f>
        <v>0</v>
      </c>
      <c r="AC226" s="108">
        <f>W226*'BPU LOT 2 - 2023 ARENH'!F$27</f>
        <v>0</v>
      </c>
      <c r="AD226" s="108">
        <f>X226*'BPU LOT 2 - 2023 ARENH'!F$28</f>
        <v>0</v>
      </c>
      <c r="AE226" s="121">
        <f>'BPU LOT 2 - 2023 ARENH'!J$24</f>
        <v>0</v>
      </c>
      <c r="AF226" s="108">
        <f t="shared" si="27"/>
        <v>0</v>
      </c>
      <c r="AG226" s="95">
        <f>'BPU LOT 2 - 2023 ARENH'!G$24</f>
        <v>69.55</v>
      </c>
      <c r="AH226" s="95">
        <f t="shared" si="25"/>
        <v>23.899899999999999</v>
      </c>
      <c r="AI226" s="95">
        <f t="shared" si="26"/>
        <v>0.98</v>
      </c>
      <c r="AJ226" s="108">
        <f>'BPU LOT 2 - 2023 ARENH'!H$24</f>
        <v>-0.24199999999999999</v>
      </c>
      <c r="AK226" s="108">
        <f>'BPU LOT 2 - 2023 ARENH'!H$25</f>
        <v>2.9000000000000001E-2</v>
      </c>
      <c r="AL226" s="108">
        <f>'BPU LOT 2 - 2023 ARENH'!H$26</f>
        <v>-0.14099999999999999</v>
      </c>
      <c r="AM226" s="108">
        <f>'BPU LOT 2 - 2023 ARENH'!H$27</f>
        <v>0.60899999999999999</v>
      </c>
      <c r="AN226" s="108">
        <f>'BPU LOT 2 - 2023 ARENH'!H$28</f>
        <v>0</v>
      </c>
      <c r="AO226" s="108">
        <f t="shared" si="28"/>
        <v>0</v>
      </c>
      <c r="AP226" s="108">
        <f>'BPU LOT 2 - 2023 ARENH'!K$24</f>
        <v>4.7400000000000003E-3</v>
      </c>
      <c r="AQ226" s="108">
        <f t="shared" si="29"/>
        <v>0</v>
      </c>
      <c r="AR226" s="110">
        <v>26.135999999999999</v>
      </c>
      <c r="AS226" s="110">
        <v>228.92288400000001</v>
      </c>
      <c r="AT226" s="110">
        <v>326.17728</v>
      </c>
      <c r="AU226" s="110">
        <v>0</v>
      </c>
      <c r="AV226" s="108">
        <f t="shared" si="30"/>
        <v>0</v>
      </c>
      <c r="AW226" s="108">
        <f t="shared" si="31"/>
        <v>581.23616400000003</v>
      </c>
    </row>
    <row r="227" spans="1:49" x14ac:dyDescent="0.35">
      <c r="A227" s="98" t="s">
        <v>124</v>
      </c>
      <c r="B227" s="100"/>
      <c r="C227" s="100"/>
      <c r="D227" s="100" t="s">
        <v>560</v>
      </c>
      <c r="E227" s="100" t="s">
        <v>599</v>
      </c>
      <c r="F227" s="98" t="s">
        <v>286</v>
      </c>
      <c r="G227" s="98"/>
      <c r="H227" s="98" t="s">
        <v>284</v>
      </c>
      <c r="I227" s="98" t="s">
        <v>285</v>
      </c>
      <c r="J227" s="98" t="s">
        <v>286</v>
      </c>
      <c r="K227" s="100" t="s">
        <v>1259</v>
      </c>
      <c r="L227" s="100" t="s">
        <v>1018</v>
      </c>
      <c r="M227" s="100" t="s">
        <v>818</v>
      </c>
      <c r="N227" s="100" t="s">
        <v>285</v>
      </c>
      <c r="O227" s="100" t="s">
        <v>286</v>
      </c>
      <c r="P227" s="100" t="s">
        <v>17</v>
      </c>
      <c r="Q227" s="100" t="s">
        <v>1339</v>
      </c>
      <c r="R227" s="102"/>
      <c r="T227" s="105">
        <v>0</v>
      </c>
      <c r="U227" s="105">
        <v>0</v>
      </c>
      <c r="V227" s="105">
        <v>0</v>
      </c>
      <c r="W227" s="105">
        <v>0</v>
      </c>
      <c r="X227" s="105">
        <v>0</v>
      </c>
      <c r="Y227" s="106">
        <f t="shared" si="24"/>
        <v>0</v>
      </c>
      <c r="Z227" s="108">
        <f>T227*'BPU LOT 2 - 2023 ARENH'!F$24</f>
        <v>0</v>
      </c>
      <c r="AA227" s="108">
        <f>U227*'BPU LOT 2 - 2023 ARENH'!F$25</f>
        <v>0</v>
      </c>
      <c r="AB227" s="108">
        <f>V227*'BPU LOT 2 - 2023 ARENH'!F$26</f>
        <v>0</v>
      </c>
      <c r="AC227" s="108">
        <f>W227*'BPU LOT 2 - 2023 ARENH'!F$27</f>
        <v>0</v>
      </c>
      <c r="AD227" s="108">
        <f>X227*'BPU LOT 2 - 2023 ARENH'!F$28</f>
        <v>0</v>
      </c>
      <c r="AE227" s="121">
        <f>'BPU LOT 2 - 2023 ARENH'!J$24</f>
        <v>0</v>
      </c>
      <c r="AF227" s="108">
        <f t="shared" si="27"/>
        <v>0</v>
      </c>
      <c r="AG227" s="95">
        <f>'BPU LOT 2 - 2023 ARENH'!G$24</f>
        <v>69.55</v>
      </c>
      <c r="AH227" s="95">
        <f t="shared" si="25"/>
        <v>23.899899999999999</v>
      </c>
      <c r="AI227" s="95">
        <f t="shared" si="26"/>
        <v>0.98</v>
      </c>
      <c r="AJ227" s="108">
        <f>'BPU LOT 2 - 2023 ARENH'!H$24</f>
        <v>-0.24199999999999999</v>
      </c>
      <c r="AK227" s="108">
        <f>'BPU LOT 2 - 2023 ARENH'!H$25</f>
        <v>2.9000000000000001E-2</v>
      </c>
      <c r="AL227" s="108">
        <f>'BPU LOT 2 - 2023 ARENH'!H$26</f>
        <v>-0.14099999999999999</v>
      </c>
      <c r="AM227" s="108">
        <f>'BPU LOT 2 - 2023 ARENH'!H$27</f>
        <v>0.60899999999999999</v>
      </c>
      <c r="AN227" s="108">
        <f>'BPU LOT 2 - 2023 ARENH'!H$28</f>
        <v>0</v>
      </c>
      <c r="AO227" s="108">
        <f t="shared" si="28"/>
        <v>0</v>
      </c>
      <c r="AP227" s="108">
        <f>'BPU LOT 2 - 2023 ARENH'!K$24</f>
        <v>4.7400000000000003E-3</v>
      </c>
      <c r="AQ227" s="108">
        <f t="shared" si="29"/>
        <v>0</v>
      </c>
      <c r="AR227" s="110">
        <v>6.8195000000000006</v>
      </c>
      <c r="AS227" s="110">
        <v>262.65999600000004</v>
      </c>
      <c r="AT227" s="110">
        <v>90.426570000000012</v>
      </c>
      <c r="AU227" s="110">
        <v>0</v>
      </c>
      <c r="AV227" s="108">
        <f t="shared" si="30"/>
        <v>0</v>
      </c>
      <c r="AW227" s="108">
        <f t="shared" si="31"/>
        <v>359.90606600000007</v>
      </c>
    </row>
    <row r="228" spans="1:49" x14ac:dyDescent="0.35">
      <c r="A228" s="98" t="s">
        <v>102</v>
      </c>
      <c r="B228" s="100" t="s">
        <v>446</v>
      </c>
      <c r="C228" s="100"/>
      <c r="D228" s="100" t="s">
        <v>511</v>
      </c>
      <c r="E228" s="100" t="s">
        <v>599</v>
      </c>
      <c r="F228" s="98" t="s">
        <v>211</v>
      </c>
      <c r="G228" s="98"/>
      <c r="H228" s="98" t="s">
        <v>212</v>
      </c>
      <c r="I228" s="98" t="s">
        <v>213</v>
      </c>
      <c r="J228" s="98" t="s">
        <v>211</v>
      </c>
      <c r="K228" s="100" t="s">
        <v>1260</v>
      </c>
      <c r="L228" s="100" t="s">
        <v>931</v>
      </c>
      <c r="M228" s="100" t="s">
        <v>787</v>
      </c>
      <c r="N228" s="100" t="s">
        <v>213</v>
      </c>
      <c r="O228" s="100" t="s">
        <v>211</v>
      </c>
      <c r="P228" s="100" t="s">
        <v>17</v>
      </c>
      <c r="Q228" s="100"/>
      <c r="R228" s="102" t="s">
        <v>1293</v>
      </c>
      <c r="T228" s="105">
        <v>2150</v>
      </c>
      <c r="U228" s="105">
        <v>4154</v>
      </c>
      <c r="V228" s="105">
        <v>4729</v>
      </c>
      <c r="W228" s="105">
        <v>9484</v>
      </c>
      <c r="X228" s="105">
        <v>0</v>
      </c>
      <c r="Y228" s="106">
        <f t="shared" si="24"/>
        <v>20517</v>
      </c>
      <c r="Z228" s="108">
        <f>T228*'BPU LOT 2 - 2023 ARENH'!F$24</f>
        <v>341.24799999999999</v>
      </c>
      <c r="AA228" s="108">
        <f>U228*'BPU LOT 2 - 2023 ARENH'!F$25</f>
        <v>976.97926000000007</v>
      </c>
      <c r="AB228" s="108">
        <f>V228*'BPU LOT 2 - 2023 ARENH'!F$26</f>
        <v>1150.2346700000001</v>
      </c>
      <c r="AC228" s="108">
        <f>W228*'BPU LOT 2 - 2023 ARENH'!F$27</f>
        <v>5346.79468</v>
      </c>
      <c r="AD228" s="108">
        <f>X228*'BPU LOT 2 - 2023 ARENH'!F$28</f>
        <v>0</v>
      </c>
      <c r="AE228" s="121">
        <f>'BPU LOT 2 - 2023 ARENH'!J$24</f>
        <v>0</v>
      </c>
      <c r="AF228" s="108">
        <f t="shared" si="27"/>
        <v>7815.2566100000004</v>
      </c>
      <c r="AG228" s="95">
        <f>'BPU LOT 2 - 2023 ARENH'!G$24</f>
        <v>69.55</v>
      </c>
      <c r="AH228" s="95">
        <f t="shared" si="25"/>
        <v>23.899899999999999</v>
      </c>
      <c r="AI228" s="95">
        <f t="shared" si="26"/>
        <v>0.98</v>
      </c>
      <c r="AJ228" s="108">
        <f>'BPU LOT 2 - 2023 ARENH'!H$24</f>
        <v>-0.24199999999999999</v>
      </c>
      <c r="AK228" s="108">
        <f>'BPU LOT 2 - 2023 ARENH'!H$25</f>
        <v>2.9000000000000001E-2</v>
      </c>
      <c r="AL228" s="108">
        <f>'BPU LOT 2 - 2023 ARENH'!H$26</f>
        <v>-0.14099999999999999</v>
      </c>
      <c r="AM228" s="108">
        <f>'BPU LOT 2 - 2023 ARENH'!H$27</f>
        <v>0.60899999999999999</v>
      </c>
      <c r="AN228" s="108">
        <f>'BPU LOT 2 - 2023 ARENH'!H$28</f>
        <v>0</v>
      </c>
      <c r="AO228" s="108">
        <f t="shared" si="28"/>
        <v>71.19708388664327</v>
      </c>
      <c r="AP228" s="108">
        <f>'BPU LOT 2 - 2023 ARENH'!K$24</f>
        <v>4.7400000000000003E-3</v>
      </c>
      <c r="AQ228" s="108">
        <f t="shared" si="29"/>
        <v>97.250579999999999</v>
      </c>
      <c r="AR228" s="110">
        <v>26.135999999999999</v>
      </c>
      <c r="AS228" s="110">
        <v>228.92288400000001</v>
      </c>
      <c r="AT228" s="110">
        <v>346.56335999999993</v>
      </c>
      <c r="AU228" s="110">
        <v>0</v>
      </c>
      <c r="AV228" s="108">
        <f t="shared" si="30"/>
        <v>7983.7042738866439</v>
      </c>
      <c r="AW228" s="108">
        <f t="shared" si="31"/>
        <v>8585.3265178866441</v>
      </c>
    </row>
    <row r="229" spans="1:49" x14ac:dyDescent="0.35">
      <c r="A229" s="98" t="s">
        <v>113</v>
      </c>
      <c r="B229" s="100"/>
      <c r="C229" s="100" t="s">
        <v>483</v>
      </c>
      <c r="D229" s="100" t="s">
        <v>596</v>
      </c>
      <c r="E229" s="100" t="s">
        <v>599</v>
      </c>
      <c r="F229" s="98" t="s">
        <v>248</v>
      </c>
      <c r="G229" s="98" t="s">
        <v>183</v>
      </c>
      <c r="H229" s="98" t="s">
        <v>249</v>
      </c>
      <c r="I229" s="98" t="s">
        <v>229</v>
      </c>
      <c r="J229" s="98" t="s">
        <v>230</v>
      </c>
      <c r="K229" s="100" t="s">
        <v>1261</v>
      </c>
      <c r="L229" s="100" t="s">
        <v>1019</v>
      </c>
      <c r="M229" s="100" t="s">
        <v>819</v>
      </c>
      <c r="N229" s="100" t="s">
        <v>280</v>
      </c>
      <c r="O229" s="100" t="s">
        <v>438</v>
      </c>
      <c r="P229" s="100" t="s">
        <v>17</v>
      </c>
      <c r="Q229" s="100"/>
      <c r="R229" s="102" t="s">
        <v>1321</v>
      </c>
      <c r="T229" s="105">
        <v>5768</v>
      </c>
      <c r="U229" s="105">
        <v>9713</v>
      </c>
      <c r="V229" s="105">
        <v>21760</v>
      </c>
      <c r="W229" s="105">
        <v>37482</v>
      </c>
      <c r="X229" s="105">
        <v>0</v>
      </c>
      <c r="Y229" s="106">
        <f t="shared" si="24"/>
        <v>74723</v>
      </c>
      <c r="Z229" s="108">
        <f>T229*'BPU LOT 2 - 2023 ARENH'!F$24</f>
        <v>915.49695999999994</v>
      </c>
      <c r="AA229" s="108">
        <f>U229*'BPU LOT 2 - 2023 ARENH'!F$25</f>
        <v>2284.40047</v>
      </c>
      <c r="AB229" s="108">
        <f>V229*'BPU LOT 2 - 2023 ARENH'!F$26</f>
        <v>5292.6848</v>
      </c>
      <c r="AC229" s="108">
        <f>W229*'BPU LOT 2 - 2023 ARENH'!F$27</f>
        <v>21131.227139999999</v>
      </c>
      <c r="AD229" s="108">
        <f>X229*'BPU LOT 2 - 2023 ARENH'!F$28</f>
        <v>0</v>
      </c>
      <c r="AE229" s="121">
        <f>'BPU LOT 2 - 2023 ARENH'!J$24</f>
        <v>0</v>
      </c>
      <c r="AF229" s="108">
        <f t="shared" si="27"/>
        <v>29623.809369999999</v>
      </c>
      <c r="AG229" s="95">
        <f>'BPU LOT 2 - 2023 ARENH'!G$24</f>
        <v>69.55</v>
      </c>
      <c r="AH229" s="95">
        <f t="shared" si="25"/>
        <v>23.899899999999999</v>
      </c>
      <c r="AI229" s="95">
        <f t="shared" si="26"/>
        <v>0.98</v>
      </c>
      <c r="AJ229" s="108">
        <f>'BPU LOT 2 - 2023 ARENH'!H$24</f>
        <v>-0.24199999999999999</v>
      </c>
      <c r="AK229" s="108">
        <f>'BPU LOT 2 - 2023 ARENH'!H$25</f>
        <v>2.9000000000000001E-2</v>
      </c>
      <c r="AL229" s="108">
        <f>'BPU LOT 2 - 2023 ARENH'!H$26</f>
        <v>-0.14099999999999999</v>
      </c>
      <c r="AM229" s="108">
        <f>'BPU LOT 2 - 2023 ARENH'!H$27</f>
        <v>0.60899999999999999</v>
      </c>
      <c r="AN229" s="108">
        <f>'BPU LOT 2 - 2023 ARENH'!H$28</f>
        <v>0</v>
      </c>
      <c r="AO229" s="108">
        <f t="shared" si="28"/>
        <v>280.29800804075506</v>
      </c>
      <c r="AP229" s="108">
        <f>'BPU LOT 2 - 2023 ARENH'!K$24</f>
        <v>4.7400000000000003E-3</v>
      </c>
      <c r="AQ229" s="108">
        <f t="shared" si="29"/>
        <v>354.18702000000002</v>
      </c>
      <c r="AR229" s="110">
        <v>70.822500000000005</v>
      </c>
      <c r="AS229" s="110">
        <v>290.77425599999998</v>
      </c>
      <c r="AT229" s="110">
        <v>883.86479999999995</v>
      </c>
      <c r="AU229" s="110">
        <v>0</v>
      </c>
      <c r="AV229" s="108">
        <f t="shared" si="30"/>
        <v>30258.294398040754</v>
      </c>
      <c r="AW229" s="108">
        <f t="shared" si="31"/>
        <v>31503.755954040753</v>
      </c>
    </row>
    <row r="230" spans="1:49" x14ac:dyDescent="0.35">
      <c r="A230" s="98" t="s">
        <v>113</v>
      </c>
      <c r="B230" s="100"/>
      <c r="C230" s="100" t="s">
        <v>483</v>
      </c>
      <c r="D230" s="100" t="s">
        <v>269</v>
      </c>
      <c r="E230" s="100" t="s">
        <v>599</v>
      </c>
      <c r="F230" s="98" t="s">
        <v>248</v>
      </c>
      <c r="G230" s="98" t="s">
        <v>183</v>
      </c>
      <c r="H230" s="98" t="s">
        <v>249</v>
      </c>
      <c r="I230" s="98" t="s">
        <v>229</v>
      </c>
      <c r="J230" s="98" t="s">
        <v>230</v>
      </c>
      <c r="K230" s="100" t="s">
        <v>1262</v>
      </c>
      <c r="L230" s="100" t="s">
        <v>1020</v>
      </c>
      <c r="M230" s="100" t="s">
        <v>820</v>
      </c>
      <c r="N230" s="100" t="s">
        <v>750</v>
      </c>
      <c r="O230" s="100" t="s">
        <v>821</v>
      </c>
      <c r="P230" s="100" t="s">
        <v>17</v>
      </c>
      <c r="Q230" s="100"/>
      <c r="R230" s="102" t="s">
        <v>1313</v>
      </c>
      <c r="T230" s="105">
        <v>6416</v>
      </c>
      <c r="U230" s="105">
        <v>8659</v>
      </c>
      <c r="V230" s="105">
        <v>22421</v>
      </c>
      <c r="W230" s="105">
        <v>32581</v>
      </c>
      <c r="X230" s="105">
        <v>0</v>
      </c>
      <c r="Y230" s="106">
        <f t="shared" si="24"/>
        <v>70077</v>
      </c>
      <c r="Z230" s="108">
        <f>T230*'BPU LOT 2 - 2023 ARENH'!F$24</f>
        <v>1018.34752</v>
      </c>
      <c r="AA230" s="108">
        <f>U230*'BPU LOT 2 - 2023 ARENH'!F$25</f>
        <v>2036.5102100000001</v>
      </c>
      <c r="AB230" s="108">
        <f>V230*'BPU LOT 2 - 2023 ARENH'!F$26</f>
        <v>5453.4598299999998</v>
      </c>
      <c r="AC230" s="108">
        <f>W230*'BPU LOT 2 - 2023 ARENH'!F$27</f>
        <v>18368.19037</v>
      </c>
      <c r="AD230" s="108">
        <f>X230*'BPU LOT 2 - 2023 ARENH'!F$28</f>
        <v>0</v>
      </c>
      <c r="AE230" s="121">
        <f>'BPU LOT 2 - 2023 ARENH'!J$24</f>
        <v>0</v>
      </c>
      <c r="AF230" s="108">
        <f t="shared" si="27"/>
        <v>26876.50793</v>
      </c>
      <c r="AG230" s="95">
        <f>'BPU LOT 2 - 2023 ARENH'!G$24</f>
        <v>69.55</v>
      </c>
      <c r="AH230" s="95">
        <f t="shared" si="25"/>
        <v>23.899899999999999</v>
      </c>
      <c r="AI230" s="95">
        <f t="shared" si="26"/>
        <v>0.98</v>
      </c>
      <c r="AJ230" s="108">
        <f>'BPU LOT 2 - 2023 ARENH'!H$24</f>
        <v>-0.24199999999999999</v>
      </c>
      <c r="AK230" s="108">
        <f>'BPU LOT 2 - 2023 ARENH'!H$25</f>
        <v>2.9000000000000001E-2</v>
      </c>
      <c r="AL230" s="108">
        <f>'BPU LOT 2 - 2023 ARENH'!H$26</f>
        <v>-0.14099999999999999</v>
      </c>
      <c r="AM230" s="108">
        <f>'BPU LOT 2 - 2023 ARENH'!H$27</f>
        <v>0.60899999999999999</v>
      </c>
      <c r="AN230" s="108">
        <f>'BPU LOT 2 - 2023 ARENH'!H$28</f>
        <v>0</v>
      </c>
      <c r="AO230" s="108">
        <f t="shared" si="28"/>
        <v>239.60392127831011</v>
      </c>
      <c r="AP230" s="108">
        <f>'BPU LOT 2 - 2023 ARENH'!K$24</f>
        <v>4.7400000000000003E-3</v>
      </c>
      <c r="AQ230" s="108">
        <f t="shared" si="29"/>
        <v>332.16498000000001</v>
      </c>
      <c r="AR230" s="110">
        <v>72.145499999999998</v>
      </c>
      <c r="AS230" s="110">
        <v>330.13422000000003</v>
      </c>
      <c r="AT230" s="110">
        <v>956.64932999999985</v>
      </c>
      <c r="AU230" s="110">
        <v>0</v>
      </c>
      <c r="AV230" s="108">
        <f t="shared" si="30"/>
        <v>27448.276831278308</v>
      </c>
      <c r="AW230" s="108">
        <f t="shared" si="31"/>
        <v>28807.205881278307</v>
      </c>
    </row>
    <row r="231" spans="1:49" x14ac:dyDescent="0.35">
      <c r="A231" s="98" t="s">
        <v>113</v>
      </c>
      <c r="B231" s="100"/>
      <c r="C231" s="100" t="s">
        <v>485</v>
      </c>
      <c r="D231" s="100" t="s">
        <v>535</v>
      </c>
      <c r="E231" s="100" t="s">
        <v>599</v>
      </c>
      <c r="F231" s="98" t="s">
        <v>248</v>
      </c>
      <c r="G231" s="98" t="s">
        <v>183</v>
      </c>
      <c r="H231" s="98" t="s">
        <v>249</v>
      </c>
      <c r="I231" s="98" t="s">
        <v>229</v>
      </c>
      <c r="J231" s="98" t="s">
        <v>230</v>
      </c>
      <c r="K231" s="100" t="s">
        <v>1263</v>
      </c>
      <c r="L231" s="100" t="s">
        <v>1021</v>
      </c>
      <c r="M231" s="100" t="s">
        <v>822</v>
      </c>
      <c r="N231" s="100" t="s">
        <v>384</v>
      </c>
      <c r="O231" s="100" t="s">
        <v>385</v>
      </c>
      <c r="P231" s="100" t="s">
        <v>17</v>
      </c>
      <c r="Q231" s="100"/>
      <c r="R231" s="102" t="s">
        <v>1307</v>
      </c>
      <c r="T231" s="105">
        <v>428</v>
      </c>
      <c r="U231" s="105">
        <v>0</v>
      </c>
      <c r="V231" s="105">
        <v>1069</v>
      </c>
      <c r="W231" s="105">
        <v>0</v>
      </c>
      <c r="X231" s="105">
        <v>0</v>
      </c>
      <c r="Y231" s="106">
        <f t="shared" si="24"/>
        <v>1497</v>
      </c>
      <c r="Z231" s="108">
        <f>T231*'BPU LOT 2 - 2023 ARENH'!F$24</f>
        <v>67.932159999999996</v>
      </c>
      <c r="AA231" s="108">
        <f>U231*'BPU LOT 2 - 2023 ARENH'!F$25</f>
        <v>0</v>
      </c>
      <c r="AB231" s="108">
        <f>V231*'BPU LOT 2 - 2023 ARENH'!F$26</f>
        <v>260.01287000000002</v>
      </c>
      <c r="AC231" s="108">
        <f>W231*'BPU LOT 2 - 2023 ARENH'!F$27</f>
        <v>0</v>
      </c>
      <c r="AD231" s="108">
        <f>X231*'BPU LOT 2 - 2023 ARENH'!F$28</f>
        <v>0</v>
      </c>
      <c r="AE231" s="121">
        <f>'BPU LOT 2 - 2023 ARENH'!J$24</f>
        <v>0</v>
      </c>
      <c r="AF231" s="108">
        <f t="shared" si="27"/>
        <v>327.94503000000003</v>
      </c>
      <c r="AG231" s="95">
        <f>'BPU LOT 2 - 2023 ARENH'!G$24</f>
        <v>69.55</v>
      </c>
      <c r="AH231" s="95">
        <f t="shared" si="25"/>
        <v>23.899899999999999</v>
      </c>
      <c r="AI231" s="95">
        <f t="shared" si="26"/>
        <v>0.98</v>
      </c>
      <c r="AJ231" s="108">
        <f>'BPU LOT 2 - 2023 ARENH'!H$24</f>
        <v>-0.24199999999999999</v>
      </c>
      <c r="AK231" s="108">
        <f>'BPU LOT 2 - 2023 ARENH'!H$25</f>
        <v>2.9000000000000001E-2</v>
      </c>
      <c r="AL231" s="108">
        <f>'BPU LOT 2 - 2023 ARENH'!H$26</f>
        <v>-0.14099999999999999</v>
      </c>
      <c r="AM231" s="108">
        <f>'BPU LOT 2 - 2023 ARENH'!H$27</f>
        <v>0.60899999999999999</v>
      </c>
      <c r="AN231" s="108">
        <f>'BPU LOT 2 - 2023 ARENH'!H$28</f>
        <v>0</v>
      </c>
      <c r="AO231" s="108">
        <f t="shared" si="28"/>
        <v>-1.2437357257316357</v>
      </c>
      <c r="AP231" s="108">
        <f>'BPU LOT 2 - 2023 ARENH'!K$24</f>
        <v>4.7400000000000003E-3</v>
      </c>
      <c r="AQ231" s="108">
        <f t="shared" si="29"/>
        <v>7.0957800000000004</v>
      </c>
      <c r="AR231" s="110">
        <v>78.408000000000001</v>
      </c>
      <c r="AS231" s="110">
        <v>498.81977999999998</v>
      </c>
      <c r="AT231" s="110">
        <v>978.5318400000001</v>
      </c>
      <c r="AU231" s="110">
        <v>0</v>
      </c>
      <c r="AV231" s="108">
        <f t="shared" si="30"/>
        <v>333.79707427426837</v>
      </c>
      <c r="AW231" s="108">
        <f t="shared" si="31"/>
        <v>1889.5566942742685</v>
      </c>
    </row>
    <row r="232" spans="1:49" x14ac:dyDescent="0.35">
      <c r="A232" s="98" t="s">
        <v>98</v>
      </c>
      <c r="B232" s="100" t="s">
        <v>445</v>
      </c>
      <c r="C232" s="100"/>
      <c r="D232" s="100" t="s">
        <v>516</v>
      </c>
      <c r="E232" s="100" t="s">
        <v>599</v>
      </c>
      <c r="F232" s="98" t="s">
        <v>195</v>
      </c>
      <c r="G232" s="98"/>
      <c r="H232" s="98" t="s">
        <v>196</v>
      </c>
      <c r="I232" s="98" t="s">
        <v>197</v>
      </c>
      <c r="J232" s="98" t="s">
        <v>198</v>
      </c>
      <c r="K232" s="100" t="s">
        <v>1264</v>
      </c>
      <c r="L232" s="100" t="s">
        <v>956</v>
      </c>
      <c r="M232" s="100" t="s">
        <v>823</v>
      </c>
      <c r="N232" s="100" t="s">
        <v>617</v>
      </c>
      <c r="O232" s="100" t="s">
        <v>618</v>
      </c>
      <c r="P232" s="100" t="s">
        <v>17</v>
      </c>
      <c r="Q232" s="100"/>
      <c r="R232" s="102" t="s">
        <v>1311</v>
      </c>
      <c r="T232" s="105">
        <v>9331</v>
      </c>
      <c r="U232" s="105">
        <v>16597</v>
      </c>
      <c r="V232" s="105">
        <v>20189</v>
      </c>
      <c r="W232" s="105">
        <v>34177</v>
      </c>
      <c r="X232" s="105">
        <v>0</v>
      </c>
      <c r="Y232" s="106">
        <f t="shared" si="24"/>
        <v>80294</v>
      </c>
      <c r="Z232" s="108">
        <f>T232*'BPU LOT 2 - 2023 ARENH'!F$24</f>
        <v>1481.01632</v>
      </c>
      <c r="AA232" s="108">
        <f>U232*'BPU LOT 2 - 2023 ARENH'!F$25</f>
        <v>3903.4484300000004</v>
      </c>
      <c r="AB232" s="108">
        <f>V232*'BPU LOT 2 - 2023 ARENH'!F$26</f>
        <v>4910.5704699999997</v>
      </c>
      <c r="AC232" s="108">
        <f>W232*'BPU LOT 2 - 2023 ARENH'!F$27</f>
        <v>19267.967290000001</v>
      </c>
      <c r="AD232" s="108">
        <f>X232*'BPU LOT 2 - 2023 ARENH'!F$28</f>
        <v>0</v>
      </c>
      <c r="AE232" s="121">
        <f>'BPU LOT 2 - 2023 ARENH'!J$24</f>
        <v>0</v>
      </c>
      <c r="AF232" s="108">
        <f t="shared" si="27"/>
        <v>29563.002509999998</v>
      </c>
      <c r="AG232" s="95">
        <f>'BPU LOT 2 - 2023 ARENH'!G$24</f>
        <v>69.55</v>
      </c>
      <c r="AH232" s="95">
        <f t="shared" si="25"/>
        <v>23.899899999999999</v>
      </c>
      <c r="AI232" s="95">
        <f t="shared" si="26"/>
        <v>0.98</v>
      </c>
      <c r="AJ232" s="108">
        <f>'BPU LOT 2 - 2023 ARENH'!H$24</f>
        <v>-0.24199999999999999</v>
      </c>
      <c r="AK232" s="108">
        <f>'BPU LOT 2 - 2023 ARENH'!H$25</f>
        <v>2.9000000000000001E-2</v>
      </c>
      <c r="AL232" s="108">
        <f>'BPU LOT 2 - 2023 ARENH'!H$26</f>
        <v>-0.14099999999999999</v>
      </c>
      <c r="AM232" s="108">
        <f>'BPU LOT 2 - 2023 ARENH'!H$27</f>
        <v>0.60899999999999999</v>
      </c>
      <c r="AN232" s="108">
        <f>'BPU LOT 2 - 2023 ARENH'!H$28</f>
        <v>0</v>
      </c>
      <c r="AO232" s="108">
        <f t="shared" si="28"/>
        <v>252.87680638084368</v>
      </c>
      <c r="AP232" s="108">
        <f>'BPU LOT 2 - 2023 ARENH'!K$24</f>
        <v>4.7400000000000003E-3</v>
      </c>
      <c r="AQ232" s="108">
        <f t="shared" si="29"/>
        <v>380.59356000000002</v>
      </c>
      <c r="AR232" s="110">
        <v>42.470999999999997</v>
      </c>
      <c r="AS232" s="110">
        <v>313.26566400000002</v>
      </c>
      <c r="AT232" s="110">
        <v>265.01903999999996</v>
      </c>
      <c r="AU232" s="110">
        <v>0</v>
      </c>
      <c r="AV232" s="108">
        <f t="shared" si="30"/>
        <v>30196.472876380842</v>
      </c>
      <c r="AW232" s="108">
        <f t="shared" si="31"/>
        <v>30817.228580380841</v>
      </c>
    </row>
    <row r="233" spans="1:49" x14ac:dyDescent="0.35">
      <c r="A233" s="98" t="s">
        <v>113</v>
      </c>
      <c r="B233" s="100"/>
      <c r="C233" s="100" t="s">
        <v>483</v>
      </c>
      <c r="D233" s="100" t="s">
        <v>597</v>
      </c>
      <c r="E233" s="100" t="s">
        <v>599</v>
      </c>
      <c r="F233" s="98" t="s">
        <v>248</v>
      </c>
      <c r="G233" s="98" t="s">
        <v>183</v>
      </c>
      <c r="H233" s="98" t="s">
        <v>249</v>
      </c>
      <c r="I233" s="98" t="s">
        <v>229</v>
      </c>
      <c r="J233" s="98" t="s">
        <v>230</v>
      </c>
      <c r="K233" s="100" t="s">
        <v>1265</v>
      </c>
      <c r="L233" s="100" t="s">
        <v>1022</v>
      </c>
      <c r="M233" s="100" t="s">
        <v>824</v>
      </c>
      <c r="N233" s="100" t="s">
        <v>825</v>
      </c>
      <c r="O233" s="100" t="s">
        <v>826</v>
      </c>
      <c r="P233" s="100" t="s">
        <v>17</v>
      </c>
      <c r="Q233" s="100"/>
      <c r="R233" s="102" t="s">
        <v>1314</v>
      </c>
      <c r="T233" s="105">
        <v>14543</v>
      </c>
      <c r="U233" s="105">
        <v>45837</v>
      </c>
      <c r="V233" s="105">
        <v>21406</v>
      </c>
      <c r="W233" s="105">
        <v>72557</v>
      </c>
      <c r="X233" s="105">
        <v>0</v>
      </c>
      <c r="Y233" s="106">
        <f t="shared" si="24"/>
        <v>154343</v>
      </c>
      <c r="Z233" s="108">
        <f>T233*'BPU LOT 2 - 2023 ARENH'!F$24</f>
        <v>2308.26496</v>
      </c>
      <c r="AA233" s="108">
        <f>U233*'BPU LOT 2 - 2023 ARENH'!F$25</f>
        <v>10780.40403</v>
      </c>
      <c r="AB233" s="108">
        <f>V233*'BPU LOT 2 - 2023 ARENH'!F$26</f>
        <v>5206.5813799999996</v>
      </c>
      <c r="AC233" s="108">
        <f>W233*'BPU LOT 2 - 2023 ARENH'!F$27</f>
        <v>40905.459889999998</v>
      </c>
      <c r="AD233" s="108">
        <f>X233*'BPU LOT 2 - 2023 ARENH'!F$28</f>
        <v>0</v>
      </c>
      <c r="AE233" s="121">
        <f>'BPU LOT 2 - 2023 ARENH'!J$24</f>
        <v>0</v>
      </c>
      <c r="AF233" s="108">
        <f t="shared" si="27"/>
        <v>59200.71026</v>
      </c>
      <c r="AG233" s="95">
        <f>'BPU LOT 2 - 2023 ARENH'!G$24</f>
        <v>69.55</v>
      </c>
      <c r="AH233" s="95">
        <f t="shared" si="25"/>
        <v>23.899899999999999</v>
      </c>
      <c r="AI233" s="95">
        <f t="shared" si="26"/>
        <v>0.98</v>
      </c>
      <c r="AJ233" s="108">
        <f>'BPU LOT 2 - 2023 ARENH'!H$24</f>
        <v>-0.24199999999999999</v>
      </c>
      <c r="AK233" s="108">
        <f>'BPU LOT 2 - 2023 ARENH'!H$25</f>
        <v>2.9000000000000001E-2</v>
      </c>
      <c r="AL233" s="108">
        <f>'BPU LOT 2 - 2023 ARENH'!H$26</f>
        <v>-0.14099999999999999</v>
      </c>
      <c r="AM233" s="108">
        <f>'BPU LOT 2 - 2023 ARENH'!H$27</f>
        <v>0.60899999999999999</v>
      </c>
      <c r="AN233" s="108">
        <f>'BPU LOT 2 - 2023 ARENH'!H$28</f>
        <v>0</v>
      </c>
      <c r="AO233" s="108">
        <f t="shared" si="28"/>
        <v>560.51723542360935</v>
      </c>
      <c r="AP233" s="108">
        <f>'BPU LOT 2 - 2023 ARENH'!K$24</f>
        <v>4.7400000000000003E-3</v>
      </c>
      <c r="AQ233" s="108">
        <f t="shared" si="29"/>
        <v>731.58582000000001</v>
      </c>
      <c r="AR233" s="110">
        <v>164.20400000000001</v>
      </c>
      <c r="AS233" s="110">
        <v>796.83093599999995</v>
      </c>
      <c r="AT233" s="110">
        <v>2177.3450400000002</v>
      </c>
      <c r="AU233" s="110">
        <v>0</v>
      </c>
      <c r="AV233" s="108">
        <f t="shared" si="30"/>
        <v>60492.813315423613</v>
      </c>
      <c r="AW233" s="108">
        <f t="shared" si="31"/>
        <v>63631.193291423609</v>
      </c>
    </row>
    <row r="234" spans="1:49" x14ac:dyDescent="0.35">
      <c r="A234" s="98" t="s">
        <v>141</v>
      </c>
      <c r="B234" s="100" t="s">
        <v>462</v>
      </c>
      <c r="C234" s="100"/>
      <c r="D234" s="100" t="s">
        <v>546</v>
      </c>
      <c r="E234" s="100" t="s">
        <v>599</v>
      </c>
      <c r="F234" s="98" t="s">
        <v>326</v>
      </c>
      <c r="G234" s="98"/>
      <c r="H234" s="98" t="s">
        <v>327</v>
      </c>
      <c r="I234" s="98" t="s">
        <v>280</v>
      </c>
      <c r="J234" s="98" t="s">
        <v>281</v>
      </c>
      <c r="K234" s="100" t="s">
        <v>1266</v>
      </c>
      <c r="L234" s="100" t="s">
        <v>1023</v>
      </c>
      <c r="M234" s="100" t="s">
        <v>827</v>
      </c>
      <c r="N234" s="100" t="s">
        <v>280</v>
      </c>
      <c r="O234" s="100" t="s">
        <v>281</v>
      </c>
      <c r="P234" s="100" t="s">
        <v>17</v>
      </c>
      <c r="Q234" s="100"/>
      <c r="R234" s="102" t="s">
        <v>1292</v>
      </c>
      <c r="T234" s="105">
        <v>1250</v>
      </c>
      <c r="U234" s="105">
        <v>5988</v>
      </c>
      <c r="V234" s="105">
        <v>2168</v>
      </c>
      <c r="W234" s="105">
        <v>11592</v>
      </c>
      <c r="X234" s="105">
        <v>0</v>
      </c>
      <c r="Y234" s="106">
        <f t="shared" si="24"/>
        <v>20998</v>
      </c>
      <c r="Z234" s="108">
        <f>T234*'BPU LOT 2 - 2023 ARENH'!F$24</f>
        <v>198.4</v>
      </c>
      <c r="AA234" s="108">
        <f>U234*'BPU LOT 2 - 2023 ARENH'!F$25</f>
        <v>1408.31772</v>
      </c>
      <c r="AB234" s="108">
        <f>V234*'BPU LOT 2 - 2023 ARENH'!F$26</f>
        <v>527.32263999999998</v>
      </c>
      <c r="AC234" s="108">
        <f>W234*'BPU LOT 2 - 2023 ARENH'!F$27</f>
        <v>6535.2218400000002</v>
      </c>
      <c r="AD234" s="108">
        <f>X234*'BPU LOT 2 - 2023 ARENH'!F$28</f>
        <v>0</v>
      </c>
      <c r="AE234" s="121">
        <f>'BPU LOT 2 - 2023 ARENH'!J$24</f>
        <v>0</v>
      </c>
      <c r="AF234" s="108">
        <f t="shared" si="27"/>
        <v>8669.262200000001</v>
      </c>
      <c r="AG234" s="95">
        <f>'BPU LOT 2 - 2023 ARENH'!G$24</f>
        <v>69.55</v>
      </c>
      <c r="AH234" s="95">
        <f t="shared" si="25"/>
        <v>23.899899999999999</v>
      </c>
      <c r="AI234" s="95">
        <f t="shared" si="26"/>
        <v>0.98</v>
      </c>
      <c r="AJ234" s="108">
        <f>'BPU LOT 2 - 2023 ARENH'!H$24</f>
        <v>-0.24199999999999999</v>
      </c>
      <c r="AK234" s="108">
        <f>'BPU LOT 2 - 2023 ARENH'!H$25</f>
        <v>2.9000000000000001E-2</v>
      </c>
      <c r="AL234" s="108">
        <f>'BPU LOT 2 - 2023 ARENH'!H$26</f>
        <v>-0.14099999999999999</v>
      </c>
      <c r="AM234" s="108">
        <f>'BPU LOT 2 - 2023 ARENH'!H$27</f>
        <v>0.60899999999999999</v>
      </c>
      <c r="AN234" s="108">
        <f>'BPU LOT 2 - 2023 ARENH'!H$28</f>
        <v>0</v>
      </c>
      <c r="AO234" s="108">
        <f t="shared" si="28"/>
        <v>91.308552246218227</v>
      </c>
      <c r="AP234" s="108">
        <f>'BPU LOT 2 - 2023 ARENH'!K$24</f>
        <v>4.7400000000000003E-3</v>
      </c>
      <c r="AQ234" s="108">
        <f t="shared" si="29"/>
        <v>99.53052000000001</v>
      </c>
      <c r="AR234" s="110">
        <v>65.34</v>
      </c>
      <c r="AS234" s="110">
        <v>431.34555600000004</v>
      </c>
      <c r="AT234" s="110">
        <v>866.40839999999992</v>
      </c>
      <c r="AU234" s="110">
        <v>0</v>
      </c>
      <c r="AV234" s="108">
        <f t="shared" si="30"/>
        <v>8860.1012722462201</v>
      </c>
      <c r="AW234" s="108">
        <f t="shared" si="31"/>
        <v>10223.195228246221</v>
      </c>
    </row>
    <row r="235" spans="1:49" x14ac:dyDescent="0.35">
      <c r="A235" s="98" t="s">
        <v>178</v>
      </c>
      <c r="B235" s="100" t="s">
        <v>477</v>
      </c>
      <c r="C235" s="100"/>
      <c r="D235" s="100" t="s">
        <v>592</v>
      </c>
      <c r="E235" s="100" t="s">
        <v>599</v>
      </c>
      <c r="F235" s="98" t="s">
        <v>432</v>
      </c>
      <c r="G235" s="98"/>
      <c r="H235" s="98" t="s">
        <v>419</v>
      </c>
      <c r="I235" s="98" t="s">
        <v>272</v>
      </c>
      <c r="J235" s="98" t="s">
        <v>420</v>
      </c>
      <c r="K235" s="100" t="s">
        <v>1267</v>
      </c>
      <c r="L235" s="100" t="s">
        <v>1024</v>
      </c>
      <c r="M235" s="100" t="s">
        <v>828</v>
      </c>
      <c r="N235" s="100" t="s">
        <v>809</v>
      </c>
      <c r="O235" s="100" t="s">
        <v>810</v>
      </c>
      <c r="P235" s="100" t="s">
        <v>17</v>
      </c>
      <c r="Q235" s="100" t="s">
        <v>1339</v>
      </c>
      <c r="R235" s="102" t="s">
        <v>1335</v>
      </c>
      <c r="T235" s="105">
        <v>2996</v>
      </c>
      <c r="U235" s="105">
        <v>9755</v>
      </c>
      <c r="V235" s="105">
        <v>7821</v>
      </c>
      <c r="W235" s="105">
        <v>24884</v>
      </c>
      <c r="X235" s="105">
        <v>0</v>
      </c>
      <c r="Y235" s="106">
        <f t="shared" si="24"/>
        <v>45456</v>
      </c>
      <c r="Z235" s="108">
        <f>T235*'BPU LOT 2 - 2023 ARENH'!F$24</f>
        <v>475.52512000000002</v>
      </c>
      <c r="AA235" s="108">
        <f>U235*'BPU LOT 2 - 2023 ARENH'!F$25</f>
        <v>2294.2784500000002</v>
      </c>
      <c r="AB235" s="108">
        <f>V235*'BPU LOT 2 - 2023 ARENH'!F$26</f>
        <v>1902.3018300000001</v>
      </c>
      <c r="AC235" s="108">
        <f>W235*'BPU LOT 2 - 2023 ARENH'!F$27</f>
        <v>14028.85268</v>
      </c>
      <c r="AD235" s="108">
        <f>X235*'BPU LOT 2 - 2023 ARENH'!F$28</f>
        <v>0</v>
      </c>
      <c r="AE235" s="121">
        <f>'BPU LOT 2 - 2023 ARENH'!J$24</f>
        <v>0</v>
      </c>
      <c r="AF235" s="108">
        <f t="shared" si="27"/>
        <v>18700.95808</v>
      </c>
      <c r="AG235" s="95">
        <f>'BPU LOT 2 - 2023 ARENH'!G$24</f>
        <v>69.55</v>
      </c>
      <c r="AH235" s="95">
        <f t="shared" si="25"/>
        <v>23.899899999999999</v>
      </c>
      <c r="AI235" s="95">
        <f t="shared" si="26"/>
        <v>0.98</v>
      </c>
      <c r="AJ235" s="108">
        <f>'BPU LOT 2 - 2023 ARENH'!H$24</f>
        <v>-0.24199999999999999</v>
      </c>
      <c r="AK235" s="108">
        <f>'BPU LOT 2 - 2023 ARENH'!H$25</f>
        <v>2.9000000000000001E-2</v>
      </c>
      <c r="AL235" s="108">
        <f>'BPU LOT 2 - 2023 ARENH'!H$26</f>
        <v>-0.14099999999999999</v>
      </c>
      <c r="AM235" s="108">
        <f>'BPU LOT 2 - 2023 ARENH'!H$27</f>
        <v>0.60899999999999999</v>
      </c>
      <c r="AN235" s="108">
        <f>'BPU LOT 2 - 2023 ARENH'!H$28</f>
        <v>0</v>
      </c>
      <c r="AO235" s="108">
        <f t="shared" si="28"/>
        <v>192.6873905054176</v>
      </c>
      <c r="AP235" s="108">
        <f>'BPU LOT 2 - 2023 ARENH'!K$24</f>
        <v>4.7400000000000003E-3</v>
      </c>
      <c r="AQ235" s="108">
        <f t="shared" si="29"/>
        <v>215.46144000000001</v>
      </c>
      <c r="AR235" s="110">
        <v>21.78</v>
      </c>
      <c r="AS235" s="110">
        <v>206.43147599999998</v>
      </c>
      <c r="AT235" s="110">
        <v>288.80279999999999</v>
      </c>
      <c r="AU235" s="110">
        <v>0</v>
      </c>
      <c r="AV235" s="108">
        <f t="shared" si="30"/>
        <v>19109.106910505419</v>
      </c>
      <c r="AW235" s="108">
        <f t="shared" si="31"/>
        <v>19626.121186505421</v>
      </c>
    </row>
    <row r="236" spans="1:49" x14ac:dyDescent="0.35">
      <c r="A236" s="98" t="s">
        <v>179</v>
      </c>
      <c r="B236" s="100"/>
      <c r="C236" s="100"/>
      <c r="D236" s="100" t="s">
        <v>201</v>
      </c>
      <c r="E236" s="100" t="s">
        <v>599</v>
      </c>
      <c r="F236" s="98" t="s">
        <v>433</v>
      </c>
      <c r="G236" s="98"/>
      <c r="H236" s="98" t="s">
        <v>422</v>
      </c>
      <c r="I236" s="98" t="s">
        <v>423</v>
      </c>
      <c r="J236" s="98" t="s">
        <v>434</v>
      </c>
      <c r="K236" s="100" t="s">
        <v>1268</v>
      </c>
      <c r="L236" s="100" t="s">
        <v>1025</v>
      </c>
      <c r="M236" s="100" t="s">
        <v>829</v>
      </c>
      <c r="N236" s="100" t="s">
        <v>423</v>
      </c>
      <c r="O236" s="100" t="s">
        <v>434</v>
      </c>
      <c r="P236" s="100" t="s">
        <v>17</v>
      </c>
      <c r="Q236" s="100"/>
      <c r="R236" s="102" t="s">
        <v>1288</v>
      </c>
      <c r="T236" s="105">
        <v>1874</v>
      </c>
      <c r="U236" s="105">
        <v>3192</v>
      </c>
      <c r="V236" s="105">
        <v>1624</v>
      </c>
      <c r="W236" s="105">
        <v>5683</v>
      </c>
      <c r="X236" s="105">
        <v>0</v>
      </c>
      <c r="Y236" s="106">
        <f t="shared" si="24"/>
        <v>12373</v>
      </c>
      <c r="Z236" s="108">
        <f>T236*'BPU LOT 2 - 2023 ARENH'!F$24</f>
        <v>297.44128000000001</v>
      </c>
      <c r="AA236" s="108">
        <f>U236*'BPU LOT 2 - 2023 ARENH'!F$25</f>
        <v>750.72648000000004</v>
      </c>
      <c r="AB236" s="108">
        <f>V236*'BPU LOT 2 - 2023 ARENH'!F$26</f>
        <v>395.00551999999999</v>
      </c>
      <c r="AC236" s="108">
        <f>W236*'BPU LOT 2 - 2023 ARENH'!F$27</f>
        <v>3203.9049099999997</v>
      </c>
      <c r="AD236" s="108">
        <f>X236*'BPU LOT 2 - 2023 ARENH'!F$28</f>
        <v>0</v>
      </c>
      <c r="AE236" s="121">
        <f>'BPU LOT 2 - 2023 ARENH'!J$24</f>
        <v>0</v>
      </c>
      <c r="AF236" s="108">
        <f t="shared" si="27"/>
        <v>4647.0781900000002</v>
      </c>
      <c r="AG236" s="95">
        <f>'BPU LOT 2 - 2023 ARENH'!G$24</f>
        <v>69.55</v>
      </c>
      <c r="AH236" s="95">
        <f t="shared" si="25"/>
        <v>23.899899999999999</v>
      </c>
      <c r="AI236" s="95">
        <f t="shared" si="26"/>
        <v>0.98</v>
      </c>
      <c r="AJ236" s="108">
        <f>'BPU LOT 2 - 2023 ARENH'!H$24</f>
        <v>-0.24199999999999999</v>
      </c>
      <c r="AK236" s="108">
        <f>'BPU LOT 2 - 2023 ARENH'!H$25</f>
        <v>2.9000000000000001E-2</v>
      </c>
      <c r="AL236" s="108">
        <f>'BPU LOT 2 - 2023 ARENH'!H$26</f>
        <v>-0.14099999999999999</v>
      </c>
      <c r="AM236" s="108">
        <f>'BPU LOT 2 - 2023 ARENH'!H$27</f>
        <v>0.60899999999999999</v>
      </c>
      <c r="AN236" s="108">
        <f>'BPU LOT 2 - 2023 ARENH'!H$28</f>
        <v>0</v>
      </c>
      <c r="AO236" s="108">
        <f t="shared" si="28"/>
        <v>43.219793766968834</v>
      </c>
      <c r="AP236" s="108">
        <f>'BPU LOT 2 - 2023 ARENH'!K$24</f>
        <v>4.7400000000000003E-3</v>
      </c>
      <c r="AQ236" s="108">
        <f t="shared" si="29"/>
        <v>58.648020000000002</v>
      </c>
      <c r="AR236" s="110">
        <v>6.7540000000000004</v>
      </c>
      <c r="AS236" s="110">
        <v>279.52855199999999</v>
      </c>
      <c r="AT236" s="110">
        <v>89.558039999999991</v>
      </c>
      <c r="AU236" s="110">
        <v>0</v>
      </c>
      <c r="AV236" s="108">
        <f t="shared" si="30"/>
        <v>4748.9460037669687</v>
      </c>
      <c r="AW236" s="108">
        <f t="shared" si="31"/>
        <v>5124.7865957669683</v>
      </c>
    </row>
    <row r="237" spans="1:49" x14ac:dyDescent="0.35">
      <c r="A237" s="98" t="s">
        <v>98</v>
      </c>
      <c r="B237" s="100" t="s">
        <v>445</v>
      </c>
      <c r="C237" s="100"/>
      <c r="D237" s="100" t="s">
        <v>507</v>
      </c>
      <c r="E237" s="100" t="s">
        <v>599</v>
      </c>
      <c r="F237" s="98" t="s">
        <v>195</v>
      </c>
      <c r="G237" s="98"/>
      <c r="H237" s="98" t="s">
        <v>196</v>
      </c>
      <c r="I237" s="98" t="s">
        <v>197</v>
      </c>
      <c r="J237" s="98" t="s">
        <v>435</v>
      </c>
      <c r="K237" s="100" t="s">
        <v>1269</v>
      </c>
      <c r="L237" s="100" t="s">
        <v>1026</v>
      </c>
      <c r="M237" s="100" t="s">
        <v>830</v>
      </c>
      <c r="N237" s="100" t="s">
        <v>197</v>
      </c>
      <c r="O237" s="100" t="s">
        <v>435</v>
      </c>
      <c r="P237" s="100" t="s">
        <v>17</v>
      </c>
      <c r="Q237" s="100"/>
      <c r="R237" s="102" t="s">
        <v>1336</v>
      </c>
      <c r="T237" s="105">
        <v>3180</v>
      </c>
      <c r="U237" s="105">
        <v>6474</v>
      </c>
      <c r="V237" s="105">
        <v>10989</v>
      </c>
      <c r="W237" s="105">
        <v>23326</v>
      </c>
      <c r="X237" s="105">
        <v>0</v>
      </c>
      <c r="Y237" s="106">
        <f t="shared" si="24"/>
        <v>43969</v>
      </c>
      <c r="Z237" s="108">
        <f>T237*'BPU LOT 2 - 2023 ARENH'!F$24</f>
        <v>504.7296</v>
      </c>
      <c r="AA237" s="108">
        <f>U237*'BPU LOT 2 - 2023 ARENH'!F$25</f>
        <v>1522.62006</v>
      </c>
      <c r="AB237" s="108">
        <f>V237*'BPU LOT 2 - 2023 ARENH'!F$26</f>
        <v>2672.8544700000002</v>
      </c>
      <c r="AC237" s="108">
        <f>W237*'BPU LOT 2 - 2023 ARENH'!F$27</f>
        <v>13150.499019999999</v>
      </c>
      <c r="AD237" s="108">
        <f>X237*'BPU LOT 2 - 2023 ARENH'!F$28</f>
        <v>0</v>
      </c>
      <c r="AE237" s="121">
        <f>'BPU LOT 2 - 2023 ARENH'!J$24</f>
        <v>0</v>
      </c>
      <c r="AF237" s="108">
        <f t="shared" si="27"/>
        <v>17850.703150000001</v>
      </c>
      <c r="AG237" s="95">
        <f>'BPU LOT 2 - 2023 ARENH'!G$24</f>
        <v>69.55</v>
      </c>
      <c r="AH237" s="95">
        <f t="shared" si="25"/>
        <v>23.899899999999999</v>
      </c>
      <c r="AI237" s="95">
        <f t="shared" si="26"/>
        <v>0.98</v>
      </c>
      <c r="AJ237" s="108">
        <f>'BPU LOT 2 - 2023 ARENH'!H$24</f>
        <v>-0.24199999999999999</v>
      </c>
      <c r="AK237" s="108">
        <f>'BPU LOT 2 - 2023 ARENH'!H$25</f>
        <v>2.9000000000000001E-2</v>
      </c>
      <c r="AL237" s="108">
        <f>'BPU LOT 2 - 2023 ARENH'!H$26</f>
        <v>-0.14099999999999999</v>
      </c>
      <c r="AM237" s="108">
        <f>'BPU LOT 2 - 2023 ARENH'!H$27</f>
        <v>0.60899999999999999</v>
      </c>
      <c r="AN237" s="108">
        <f>'BPU LOT 2 - 2023 ARENH'!H$28</f>
        <v>0</v>
      </c>
      <c r="AO237" s="108">
        <f t="shared" si="28"/>
        <v>176.92419566074344</v>
      </c>
      <c r="AP237" s="108">
        <f>'BPU LOT 2 - 2023 ARENH'!K$24</f>
        <v>4.7400000000000003E-3</v>
      </c>
      <c r="AQ237" s="108">
        <f t="shared" si="29"/>
        <v>208.41306</v>
      </c>
      <c r="AR237" s="110">
        <v>80.330500000000001</v>
      </c>
      <c r="AS237" s="110">
        <v>1070.31558</v>
      </c>
      <c r="AT237" s="110">
        <v>501.26232000000005</v>
      </c>
      <c r="AU237" s="110">
        <v>0</v>
      </c>
      <c r="AV237" s="108">
        <f t="shared" si="30"/>
        <v>18236.040405660744</v>
      </c>
      <c r="AW237" s="108">
        <f t="shared" si="31"/>
        <v>19887.948805660744</v>
      </c>
    </row>
    <row r="238" spans="1:49" x14ac:dyDescent="0.35">
      <c r="A238" s="98" t="s">
        <v>143</v>
      </c>
      <c r="B238" s="100"/>
      <c r="C238" s="100"/>
      <c r="D238" s="100" t="s">
        <v>430</v>
      </c>
      <c r="E238" s="100" t="s">
        <v>599</v>
      </c>
      <c r="F238" s="98" t="s">
        <v>310</v>
      </c>
      <c r="G238" s="98"/>
      <c r="H238" s="98" t="s">
        <v>331</v>
      </c>
      <c r="I238" s="98" t="s">
        <v>309</v>
      </c>
      <c r="J238" s="98" t="s">
        <v>310</v>
      </c>
      <c r="K238" s="100" t="s">
        <v>1270</v>
      </c>
      <c r="L238" s="100" t="s">
        <v>1027</v>
      </c>
      <c r="M238" s="100" t="s">
        <v>831</v>
      </c>
      <c r="N238" s="100" t="s">
        <v>309</v>
      </c>
      <c r="O238" s="100" t="s">
        <v>310</v>
      </c>
      <c r="P238" s="100" t="s">
        <v>17</v>
      </c>
      <c r="Q238" s="100"/>
      <c r="R238" s="102" t="s">
        <v>1313</v>
      </c>
      <c r="T238" s="105">
        <v>866</v>
      </c>
      <c r="U238" s="105">
        <v>1018</v>
      </c>
      <c r="V238" s="105">
        <v>2390</v>
      </c>
      <c r="W238" s="105">
        <v>1106</v>
      </c>
      <c r="X238" s="105">
        <v>0</v>
      </c>
      <c r="Y238" s="106">
        <f t="shared" si="24"/>
        <v>5380</v>
      </c>
      <c r="Z238" s="108">
        <f>T238*'BPU LOT 2 - 2023 ARENH'!F$24</f>
        <v>137.45151999999999</v>
      </c>
      <c r="AA238" s="108">
        <f>U238*'BPU LOT 2 - 2023 ARENH'!F$25</f>
        <v>239.42342000000002</v>
      </c>
      <c r="AB238" s="108">
        <f>V238*'BPU LOT 2 - 2023 ARENH'!F$26</f>
        <v>581.31970000000001</v>
      </c>
      <c r="AC238" s="108">
        <f>W238*'BPU LOT 2 - 2023 ARENH'!F$27</f>
        <v>623.52962000000002</v>
      </c>
      <c r="AD238" s="108">
        <f>X238*'BPU LOT 2 - 2023 ARENH'!F$28</f>
        <v>0</v>
      </c>
      <c r="AE238" s="121">
        <f>'BPU LOT 2 - 2023 ARENH'!J$24</f>
        <v>0</v>
      </c>
      <c r="AF238" s="108">
        <f t="shared" si="27"/>
        <v>1581.72426</v>
      </c>
      <c r="AG238" s="95">
        <f>'BPU LOT 2 - 2023 ARENH'!G$24</f>
        <v>69.55</v>
      </c>
      <c r="AH238" s="95">
        <f t="shared" si="25"/>
        <v>23.899899999999999</v>
      </c>
      <c r="AI238" s="95">
        <f t="shared" si="26"/>
        <v>0.98</v>
      </c>
      <c r="AJ238" s="108">
        <f>'BPU LOT 2 - 2023 ARENH'!H$24</f>
        <v>-0.24199999999999999</v>
      </c>
      <c r="AK238" s="108">
        <f>'BPU LOT 2 - 2023 ARENH'!H$25</f>
        <v>2.9000000000000001E-2</v>
      </c>
      <c r="AL238" s="108">
        <f>'BPU LOT 2 - 2023 ARENH'!H$26</f>
        <v>-0.14099999999999999</v>
      </c>
      <c r="AM238" s="108">
        <f>'BPU LOT 2 - 2023 ARENH'!H$27</f>
        <v>0.60899999999999999</v>
      </c>
      <c r="AN238" s="108">
        <f>'BPU LOT 2 - 2023 ARENH'!H$28</f>
        <v>0</v>
      </c>
      <c r="AO238" s="108">
        <f t="shared" si="28"/>
        <v>6.3577224048765624</v>
      </c>
      <c r="AP238" s="108">
        <f>'BPU LOT 2 - 2023 ARENH'!K$24</f>
        <v>4.7400000000000003E-3</v>
      </c>
      <c r="AQ238" s="108">
        <f t="shared" si="29"/>
        <v>25.501200000000001</v>
      </c>
      <c r="AR238" s="110">
        <v>6.2930000000000001</v>
      </c>
      <c r="AS238" s="110">
        <v>499.97768400000001</v>
      </c>
      <c r="AT238" s="110">
        <v>83.445180000000008</v>
      </c>
      <c r="AU238" s="110">
        <v>0</v>
      </c>
      <c r="AV238" s="108">
        <f t="shared" si="30"/>
        <v>1613.5831824048764</v>
      </c>
      <c r="AW238" s="108">
        <f t="shared" si="31"/>
        <v>2203.2990464048767</v>
      </c>
    </row>
    <row r="239" spans="1:49" x14ac:dyDescent="0.35">
      <c r="A239" s="98" t="s">
        <v>179</v>
      </c>
      <c r="B239" s="100"/>
      <c r="C239" s="100"/>
      <c r="D239" s="100" t="s">
        <v>201</v>
      </c>
      <c r="E239" s="100" t="s">
        <v>599</v>
      </c>
      <c r="F239" s="98" t="s">
        <v>433</v>
      </c>
      <c r="G239" s="98"/>
      <c r="H239" s="98" t="s">
        <v>422</v>
      </c>
      <c r="I239" s="98" t="s">
        <v>423</v>
      </c>
      <c r="J239" s="98" t="s">
        <v>434</v>
      </c>
      <c r="K239" s="100" t="s">
        <v>1271</v>
      </c>
      <c r="L239" s="100" t="s">
        <v>1028</v>
      </c>
      <c r="M239" s="100" t="s">
        <v>422</v>
      </c>
      <c r="N239" s="100" t="s">
        <v>423</v>
      </c>
      <c r="O239" s="100" t="s">
        <v>434</v>
      </c>
      <c r="P239" s="100" t="s">
        <v>17</v>
      </c>
      <c r="Q239" s="100"/>
      <c r="R239" s="102" t="s">
        <v>1307</v>
      </c>
      <c r="T239" s="105">
        <v>11849</v>
      </c>
      <c r="U239" s="105">
        <v>14932</v>
      </c>
      <c r="V239" s="105">
        <v>26225</v>
      </c>
      <c r="W239" s="105">
        <v>32952</v>
      </c>
      <c r="X239" s="105">
        <v>0</v>
      </c>
      <c r="Y239" s="106">
        <f t="shared" si="24"/>
        <v>85958</v>
      </c>
      <c r="Z239" s="108">
        <f>T239*'BPU LOT 2 - 2023 ARENH'!F$24</f>
        <v>1880.67328</v>
      </c>
      <c r="AA239" s="108">
        <f>U239*'BPU LOT 2 - 2023 ARENH'!F$25</f>
        <v>3511.8570800000002</v>
      </c>
      <c r="AB239" s="108">
        <f>V239*'BPU LOT 2 - 2023 ARENH'!F$26</f>
        <v>6378.7067500000003</v>
      </c>
      <c r="AC239" s="108">
        <f>W239*'BPU LOT 2 - 2023 ARENH'!F$27</f>
        <v>18577.349040000001</v>
      </c>
      <c r="AD239" s="108">
        <f>X239*'BPU LOT 2 - 2023 ARENH'!F$28</f>
        <v>0</v>
      </c>
      <c r="AE239" s="121">
        <f>'BPU LOT 2 - 2023 ARENH'!J$24</f>
        <v>0</v>
      </c>
      <c r="AF239" s="108">
        <f t="shared" si="27"/>
        <v>30348.586150000003</v>
      </c>
      <c r="AG239" s="95">
        <f>'BPU LOT 2 - 2023 ARENH'!G$24</f>
        <v>69.55</v>
      </c>
      <c r="AH239" s="95">
        <f t="shared" si="25"/>
        <v>23.899899999999999</v>
      </c>
      <c r="AI239" s="95">
        <f t="shared" si="26"/>
        <v>0.98</v>
      </c>
      <c r="AJ239" s="108">
        <f>'BPU LOT 2 - 2023 ARENH'!H$24</f>
        <v>-0.24199999999999999</v>
      </c>
      <c r="AK239" s="108">
        <f>'BPU LOT 2 - 2023 ARENH'!H$25</f>
        <v>2.9000000000000001E-2</v>
      </c>
      <c r="AL239" s="108">
        <f>'BPU LOT 2 - 2023 ARENH'!H$26</f>
        <v>-0.14099999999999999</v>
      </c>
      <c r="AM239" s="108">
        <f>'BPU LOT 2 - 2023 ARENH'!H$27</f>
        <v>0.60899999999999999</v>
      </c>
      <c r="AN239" s="108">
        <f>'BPU LOT 2 - 2023 ARENH'!H$28</f>
        <v>0</v>
      </c>
      <c r="AO239" s="108">
        <f t="shared" si="28"/>
        <v>235.64608920632588</v>
      </c>
      <c r="AP239" s="108">
        <f>'BPU LOT 2 - 2023 ARENH'!K$24</f>
        <v>4.7400000000000003E-3</v>
      </c>
      <c r="AQ239" s="108">
        <f t="shared" si="29"/>
        <v>407.44092000000001</v>
      </c>
      <c r="AR239" s="110">
        <v>83.772499999999994</v>
      </c>
      <c r="AS239" s="110">
        <v>498.81977999999998</v>
      </c>
      <c r="AT239" s="110">
        <v>1110.8233499999999</v>
      </c>
      <c r="AU239" s="110">
        <v>0</v>
      </c>
      <c r="AV239" s="108">
        <f t="shared" si="30"/>
        <v>30991.67315920633</v>
      </c>
      <c r="AW239" s="108">
        <f t="shared" si="31"/>
        <v>32685.088789206329</v>
      </c>
    </row>
    <row r="240" spans="1:49" x14ac:dyDescent="0.35">
      <c r="A240" s="98" t="s">
        <v>98</v>
      </c>
      <c r="B240" s="100" t="s">
        <v>445</v>
      </c>
      <c r="C240" s="100"/>
      <c r="D240" s="100" t="s">
        <v>522</v>
      </c>
      <c r="E240" s="100" t="s">
        <v>599</v>
      </c>
      <c r="F240" s="98" t="s">
        <v>195</v>
      </c>
      <c r="G240" s="98"/>
      <c r="H240" s="98" t="s">
        <v>196</v>
      </c>
      <c r="I240" s="98" t="s">
        <v>197</v>
      </c>
      <c r="J240" s="98" t="s">
        <v>198</v>
      </c>
      <c r="K240" s="100" t="s">
        <v>1272</v>
      </c>
      <c r="L240" s="100" t="s">
        <v>956</v>
      </c>
      <c r="M240" s="100" t="s">
        <v>832</v>
      </c>
      <c r="N240" s="100" t="s">
        <v>243</v>
      </c>
      <c r="O240" s="100" t="s">
        <v>244</v>
      </c>
      <c r="P240" s="100" t="s">
        <v>17</v>
      </c>
      <c r="Q240" s="100"/>
      <c r="R240" s="102" t="s">
        <v>1289</v>
      </c>
      <c r="T240" s="105">
        <v>2282</v>
      </c>
      <c r="U240" s="105">
        <v>2954</v>
      </c>
      <c r="V240" s="105">
        <v>5096</v>
      </c>
      <c r="W240" s="105">
        <v>6274</v>
      </c>
      <c r="X240" s="105">
        <v>0</v>
      </c>
      <c r="Y240" s="106">
        <f t="shared" si="24"/>
        <v>16606</v>
      </c>
      <c r="Z240" s="108">
        <f>T240*'BPU LOT 2 - 2023 ARENH'!F$24</f>
        <v>362.19904000000002</v>
      </c>
      <c r="AA240" s="108">
        <f>U240*'BPU LOT 2 - 2023 ARENH'!F$25</f>
        <v>694.75126</v>
      </c>
      <c r="AB240" s="108">
        <f>V240*'BPU LOT 2 - 2023 ARENH'!F$26</f>
        <v>1239.50008</v>
      </c>
      <c r="AC240" s="108">
        <f>W240*'BPU LOT 2 - 2023 ARENH'!F$27</f>
        <v>3537.0929799999999</v>
      </c>
      <c r="AD240" s="108">
        <f>X240*'BPU LOT 2 - 2023 ARENH'!F$28</f>
        <v>0</v>
      </c>
      <c r="AE240" s="121">
        <f>'BPU LOT 2 - 2023 ARENH'!J$24</f>
        <v>0</v>
      </c>
      <c r="AF240" s="108">
        <f t="shared" si="27"/>
        <v>5833.5433599999997</v>
      </c>
      <c r="AG240" s="95">
        <f>'BPU LOT 2 - 2023 ARENH'!G$24</f>
        <v>69.55</v>
      </c>
      <c r="AH240" s="95">
        <f t="shared" si="25"/>
        <v>23.899899999999999</v>
      </c>
      <c r="AI240" s="95">
        <f t="shared" si="26"/>
        <v>0.98</v>
      </c>
      <c r="AJ240" s="108">
        <f>'BPU LOT 2 - 2023 ARENH'!H$24</f>
        <v>-0.24199999999999999</v>
      </c>
      <c r="AK240" s="108">
        <f>'BPU LOT 2 - 2023 ARENH'!H$25</f>
        <v>2.9000000000000001E-2</v>
      </c>
      <c r="AL240" s="108">
        <f>'BPU LOT 2 - 2023 ARENH'!H$26</f>
        <v>-0.14099999999999999</v>
      </c>
      <c r="AM240" s="108">
        <f>'BPU LOT 2 - 2023 ARENH'!H$27</f>
        <v>0.60899999999999999</v>
      </c>
      <c r="AN240" s="108">
        <f>'BPU LOT 2 - 2023 ARENH'!H$28</f>
        <v>0</v>
      </c>
      <c r="AO240" s="108">
        <f t="shared" si="28"/>
        <v>44.778360726331016</v>
      </c>
      <c r="AP240" s="108">
        <f>'BPU LOT 2 - 2023 ARENH'!K$24</f>
        <v>4.7400000000000003E-3</v>
      </c>
      <c r="AQ240" s="108">
        <f t="shared" si="29"/>
        <v>78.712440000000001</v>
      </c>
      <c r="AR240" s="110">
        <v>22.869</v>
      </c>
      <c r="AS240" s="110">
        <v>212.054328</v>
      </c>
      <c r="AT240" s="110">
        <v>303.24293999999998</v>
      </c>
      <c r="AU240" s="110">
        <v>0</v>
      </c>
      <c r="AV240" s="108">
        <f t="shared" si="30"/>
        <v>5957.0341607263308</v>
      </c>
      <c r="AW240" s="108">
        <f t="shared" si="31"/>
        <v>6495.2004287263308</v>
      </c>
    </row>
    <row r="241" spans="1:49" x14ac:dyDescent="0.35">
      <c r="A241" s="98" t="s">
        <v>179</v>
      </c>
      <c r="B241" s="100"/>
      <c r="C241" s="100"/>
      <c r="D241" s="100" t="s">
        <v>201</v>
      </c>
      <c r="E241" s="100" t="s">
        <v>599</v>
      </c>
      <c r="F241" s="98" t="s">
        <v>433</v>
      </c>
      <c r="G241" s="98"/>
      <c r="H241" s="98" t="s">
        <v>422</v>
      </c>
      <c r="I241" s="98" t="s">
        <v>423</v>
      </c>
      <c r="J241" s="98" t="s">
        <v>434</v>
      </c>
      <c r="K241" s="100" t="s">
        <v>1273</v>
      </c>
      <c r="L241" s="100" t="s">
        <v>1029</v>
      </c>
      <c r="M241" s="100" t="s">
        <v>729</v>
      </c>
      <c r="N241" s="100" t="s">
        <v>423</v>
      </c>
      <c r="O241" s="100" t="s">
        <v>434</v>
      </c>
      <c r="P241" s="100" t="s">
        <v>17</v>
      </c>
      <c r="Q241" s="100"/>
      <c r="R241" s="102" t="s">
        <v>1298</v>
      </c>
      <c r="T241" s="105">
        <v>2596</v>
      </c>
      <c r="U241" s="105">
        <v>8058</v>
      </c>
      <c r="V241" s="105">
        <v>8930</v>
      </c>
      <c r="W241" s="105">
        <v>23409</v>
      </c>
      <c r="X241" s="105">
        <v>0</v>
      </c>
      <c r="Y241" s="106">
        <f t="shared" si="24"/>
        <v>42993</v>
      </c>
      <c r="Z241" s="108">
        <f>T241*'BPU LOT 2 - 2023 ARENH'!F$24</f>
        <v>412.03712000000002</v>
      </c>
      <c r="AA241" s="108">
        <f>U241*'BPU LOT 2 - 2023 ARENH'!F$25</f>
        <v>1895.16102</v>
      </c>
      <c r="AB241" s="108">
        <f>V241*'BPU LOT 2 - 2023 ARENH'!F$26</f>
        <v>2172.0439000000001</v>
      </c>
      <c r="AC241" s="108">
        <f>W241*'BPU LOT 2 - 2023 ARENH'!F$27</f>
        <v>13197.291929999999</v>
      </c>
      <c r="AD241" s="108">
        <f>X241*'BPU LOT 2 - 2023 ARENH'!F$28</f>
        <v>0</v>
      </c>
      <c r="AE241" s="121">
        <f>'BPU LOT 2 - 2023 ARENH'!J$24</f>
        <v>0</v>
      </c>
      <c r="AF241" s="108">
        <f t="shared" si="27"/>
        <v>17676.53397</v>
      </c>
      <c r="AG241" s="95">
        <f>'BPU LOT 2 - 2023 ARENH'!G$24</f>
        <v>69.55</v>
      </c>
      <c r="AH241" s="95">
        <f t="shared" si="25"/>
        <v>23.899899999999999</v>
      </c>
      <c r="AI241" s="95">
        <f t="shared" si="26"/>
        <v>0.98</v>
      </c>
      <c r="AJ241" s="108">
        <f>'BPU LOT 2 - 2023 ARENH'!H$24</f>
        <v>-0.24199999999999999</v>
      </c>
      <c r="AK241" s="108">
        <f>'BPU LOT 2 - 2023 ARENH'!H$25</f>
        <v>2.9000000000000001E-2</v>
      </c>
      <c r="AL241" s="108">
        <f>'BPU LOT 2 - 2023 ARENH'!H$26</f>
        <v>-0.14099999999999999</v>
      </c>
      <c r="AM241" s="108">
        <f>'BPU LOT 2 - 2023 ARENH'!H$27</f>
        <v>0.60899999999999999</v>
      </c>
      <c r="AN241" s="108">
        <f>'BPU LOT 2 - 2023 ARENH'!H$28</f>
        <v>0</v>
      </c>
      <c r="AO241" s="108">
        <f t="shared" si="28"/>
        <v>180.02400102158856</v>
      </c>
      <c r="AP241" s="108">
        <f>'BPU LOT 2 - 2023 ARENH'!K$24</f>
        <v>4.7400000000000003E-3</v>
      </c>
      <c r="AQ241" s="108">
        <f t="shared" si="29"/>
        <v>203.78682000000001</v>
      </c>
      <c r="AR241" s="110">
        <v>52.146999999999998</v>
      </c>
      <c r="AS241" s="110">
        <v>347.00277599999998</v>
      </c>
      <c r="AT241" s="110">
        <v>691.46921999999995</v>
      </c>
      <c r="AU241" s="110">
        <v>0</v>
      </c>
      <c r="AV241" s="108">
        <f t="shared" si="30"/>
        <v>18060.344791021587</v>
      </c>
      <c r="AW241" s="108">
        <f t="shared" si="31"/>
        <v>19150.963787021588</v>
      </c>
    </row>
    <row r="242" spans="1:49" x14ac:dyDescent="0.35">
      <c r="A242" s="98" t="s">
        <v>106</v>
      </c>
      <c r="B242" s="100"/>
      <c r="C242" s="100"/>
      <c r="D242" s="100" t="s">
        <v>546</v>
      </c>
      <c r="E242" s="100" t="s">
        <v>599</v>
      </c>
      <c r="F242" s="98" t="s">
        <v>223</v>
      </c>
      <c r="G242" s="98"/>
      <c r="H242" s="98" t="s">
        <v>224</v>
      </c>
      <c r="I242" s="98" t="s">
        <v>225</v>
      </c>
      <c r="J242" s="98" t="s">
        <v>226</v>
      </c>
      <c r="K242" s="100" t="s">
        <v>1274</v>
      </c>
      <c r="L242" s="100" t="s">
        <v>1030</v>
      </c>
      <c r="M242" s="100" t="s">
        <v>833</v>
      </c>
      <c r="N242" s="100" t="s">
        <v>280</v>
      </c>
      <c r="O242" s="100" t="s">
        <v>281</v>
      </c>
      <c r="P242" s="100" t="s">
        <v>17</v>
      </c>
      <c r="Q242" s="100" t="s">
        <v>1341</v>
      </c>
      <c r="R242" s="102" t="s">
        <v>1295</v>
      </c>
      <c r="T242" s="105">
        <v>4813</v>
      </c>
      <c r="U242" s="105">
        <v>7021</v>
      </c>
      <c r="V242" s="105">
        <v>10420</v>
      </c>
      <c r="W242" s="105">
        <v>14569</v>
      </c>
      <c r="X242" s="105">
        <v>0</v>
      </c>
      <c r="Y242" s="106">
        <f t="shared" si="24"/>
        <v>36823</v>
      </c>
      <c r="Z242" s="108">
        <f>T242*'BPU LOT 2 - 2023 ARENH'!F$24</f>
        <v>763.91935999999998</v>
      </c>
      <c r="AA242" s="108">
        <f>U242*'BPU LOT 2 - 2023 ARENH'!F$25</f>
        <v>1651.26899</v>
      </c>
      <c r="AB242" s="108">
        <f>V242*'BPU LOT 2 - 2023 ARENH'!F$26</f>
        <v>2534.4566</v>
      </c>
      <c r="AC242" s="108">
        <f>W242*'BPU LOT 2 - 2023 ARENH'!F$27</f>
        <v>8213.565129999999</v>
      </c>
      <c r="AD242" s="108">
        <f>X242*'BPU LOT 2 - 2023 ARENH'!F$28</f>
        <v>0</v>
      </c>
      <c r="AE242" s="121">
        <f>'BPU LOT 2 - 2023 ARENH'!J$24</f>
        <v>0</v>
      </c>
      <c r="AF242" s="108">
        <f t="shared" si="27"/>
        <v>13163.210079999999</v>
      </c>
      <c r="AG242" s="95">
        <f>'BPU LOT 2 - 2023 ARENH'!G$24</f>
        <v>69.55</v>
      </c>
      <c r="AH242" s="95">
        <f t="shared" si="25"/>
        <v>23.899899999999999</v>
      </c>
      <c r="AI242" s="95">
        <f t="shared" si="26"/>
        <v>0.98</v>
      </c>
      <c r="AJ242" s="108">
        <f>'BPU LOT 2 - 2023 ARENH'!H$24</f>
        <v>-0.24199999999999999</v>
      </c>
      <c r="AK242" s="108">
        <f>'BPU LOT 2 - 2023 ARENH'!H$25</f>
        <v>2.9000000000000001E-2</v>
      </c>
      <c r="AL242" s="108">
        <f>'BPU LOT 2 - 2023 ARENH'!H$26</f>
        <v>-0.14099999999999999</v>
      </c>
      <c r="AM242" s="108">
        <f>'BPU LOT 2 - 2023 ARENH'!H$27</f>
        <v>0.60899999999999999</v>
      </c>
      <c r="AN242" s="108">
        <f>'BPU LOT 2 - 2023 ARENH'!H$28</f>
        <v>0</v>
      </c>
      <c r="AO242" s="108">
        <f t="shared" si="28"/>
        <v>105.57940182785777</v>
      </c>
      <c r="AP242" s="108">
        <f>'BPU LOT 2 - 2023 ARENH'!K$24</f>
        <v>4.7400000000000003E-3</v>
      </c>
      <c r="AQ242" s="108">
        <f t="shared" si="29"/>
        <v>174.54102</v>
      </c>
      <c r="AR242" s="110">
        <v>45.658999999999999</v>
      </c>
      <c r="AS242" s="110">
        <v>363.871332</v>
      </c>
      <c r="AT242" s="110">
        <v>605.43833999999993</v>
      </c>
      <c r="AU242" s="110">
        <v>0</v>
      </c>
      <c r="AV242" s="108">
        <f t="shared" si="30"/>
        <v>13443.330501827857</v>
      </c>
      <c r="AW242" s="108">
        <f t="shared" si="31"/>
        <v>14458.299173827858</v>
      </c>
    </row>
    <row r="243" spans="1:49" x14ac:dyDescent="0.35">
      <c r="A243" s="98" t="s">
        <v>180</v>
      </c>
      <c r="B243" s="100" t="s">
        <v>191</v>
      </c>
      <c r="C243" s="100"/>
      <c r="D243" s="100" t="s">
        <v>596</v>
      </c>
      <c r="E243" s="100" t="s">
        <v>599</v>
      </c>
      <c r="F243" s="98" t="s">
        <v>436</v>
      </c>
      <c r="G243" s="98" t="s">
        <v>191</v>
      </c>
      <c r="H243" s="98" t="s">
        <v>437</v>
      </c>
      <c r="I243" s="98" t="s">
        <v>280</v>
      </c>
      <c r="J243" s="98" t="s">
        <v>438</v>
      </c>
      <c r="K243" s="100" t="s">
        <v>1275</v>
      </c>
      <c r="L243" s="100" t="s">
        <v>1031</v>
      </c>
      <c r="M243" s="100" t="s">
        <v>834</v>
      </c>
      <c r="N243" s="100" t="s">
        <v>280</v>
      </c>
      <c r="O243" s="100" t="s">
        <v>438</v>
      </c>
      <c r="P243" s="100" t="s">
        <v>17</v>
      </c>
      <c r="Q243" s="100" t="s">
        <v>1345</v>
      </c>
      <c r="R243" s="102" t="s">
        <v>1313</v>
      </c>
      <c r="T243" s="105">
        <v>1525</v>
      </c>
      <c r="U243" s="105">
        <v>1878</v>
      </c>
      <c r="V243" s="105">
        <v>4189</v>
      </c>
      <c r="W243" s="105">
        <v>4426</v>
      </c>
      <c r="X243" s="105">
        <v>0</v>
      </c>
      <c r="Y243" s="106">
        <f t="shared" si="24"/>
        <v>12018</v>
      </c>
      <c r="Z243" s="108">
        <f>T243*'BPU LOT 2 - 2023 ARENH'!F$24</f>
        <v>242.048</v>
      </c>
      <c r="AA243" s="108">
        <f>U243*'BPU LOT 2 - 2023 ARENH'!F$25</f>
        <v>441.68682000000001</v>
      </c>
      <c r="AB243" s="108">
        <f>V243*'BPU LOT 2 - 2023 ARENH'!F$26</f>
        <v>1018.8904700000001</v>
      </c>
      <c r="AC243" s="108">
        <f>W243*'BPU LOT 2 - 2023 ARENH'!F$27</f>
        <v>2495.24602</v>
      </c>
      <c r="AD243" s="108">
        <f>X243*'BPU LOT 2 - 2023 ARENH'!F$28</f>
        <v>0</v>
      </c>
      <c r="AE243" s="121">
        <f>'BPU LOT 2 - 2023 ARENH'!J$24</f>
        <v>0</v>
      </c>
      <c r="AF243" s="108">
        <f t="shared" si="27"/>
        <v>4197.8713100000004</v>
      </c>
      <c r="AG243" s="95">
        <f>'BPU LOT 2 - 2023 ARENH'!G$24</f>
        <v>69.55</v>
      </c>
      <c r="AH243" s="95">
        <f t="shared" si="25"/>
        <v>23.899899999999999</v>
      </c>
      <c r="AI243" s="95">
        <f t="shared" si="26"/>
        <v>0.98</v>
      </c>
      <c r="AJ243" s="108">
        <f>'BPU LOT 2 - 2023 ARENH'!H$24</f>
        <v>-0.24199999999999999</v>
      </c>
      <c r="AK243" s="108">
        <f>'BPU LOT 2 - 2023 ARENH'!H$25</f>
        <v>2.9000000000000001E-2</v>
      </c>
      <c r="AL243" s="108">
        <f>'BPU LOT 2 - 2023 ARENH'!H$26</f>
        <v>-0.14099999999999999</v>
      </c>
      <c r="AM243" s="108">
        <f>'BPU LOT 2 - 2023 ARENH'!H$27</f>
        <v>0.60899999999999999</v>
      </c>
      <c r="AN243" s="108">
        <f>'BPU LOT 2 - 2023 ARENH'!H$28</f>
        <v>0</v>
      </c>
      <c r="AO243" s="108">
        <f t="shared" si="28"/>
        <v>31.155218461015153</v>
      </c>
      <c r="AP243" s="108">
        <f>'BPU LOT 2 - 2023 ARENH'!K$24</f>
        <v>4.7400000000000003E-3</v>
      </c>
      <c r="AQ243" s="108">
        <f t="shared" si="29"/>
        <v>56.965320000000006</v>
      </c>
      <c r="AR243" s="110">
        <v>85.763999999999996</v>
      </c>
      <c r="AS243" s="110">
        <v>499.97768400000001</v>
      </c>
      <c r="AT243" s="110">
        <v>1070.3347200000001</v>
      </c>
      <c r="AU243" s="110">
        <v>0</v>
      </c>
      <c r="AV243" s="108">
        <f t="shared" si="30"/>
        <v>4285.9918484610153</v>
      </c>
      <c r="AW243" s="108">
        <f t="shared" si="31"/>
        <v>5942.0682524610156</v>
      </c>
    </row>
    <row r="244" spans="1:49" x14ac:dyDescent="0.35">
      <c r="A244" s="98" t="s">
        <v>98</v>
      </c>
      <c r="B244" s="100" t="s">
        <v>445</v>
      </c>
      <c r="C244" s="100"/>
      <c r="D244" s="100" t="s">
        <v>598</v>
      </c>
      <c r="E244" s="100" t="s">
        <v>599</v>
      </c>
      <c r="F244" s="98" t="s">
        <v>195</v>
      </c>
      <c r="G244" s="98"/>
      <c r="H244" s="98" t="s">
        <v>196</v>
      </c>
      <c r="I244" s="98" t="s">
        <v>197</v>
      </c>
      <c r="J244" s="98" t="s">
        <v>198</v>
      </c>
      <c r="K244" s="100" t="s">
        <v>1276</v>
      </c>
      <c r="L244" s="100" t="s">
        <v>1032</v>
      </c>
      <c r="M244" s="100" t="s">
        <v>835</v>
      </c>
      <c r="N244" s="100" t="s">
        <v>243</v>
      </c>
      <c r="O244" s="100" t="s">
        <v>836</v>
      </c>
      <c r="P244" s="100" t="s">
        <v>17</v>
      </c>
      <c r="Q244" s="100" t="s">
        <v>1339</v>
      </c>
      <c r="R244" s="102" t="s">
        <v>1289</v>
      </c>
      <c r="T244" s="105">
        <v>226</v>
      </c>
      <c r="U244" s="105">
        <v>194</v>
      </c>
      <c r="V244" s="105">
        <v>404</v>
      </c>
      <c r="W244" s="105">
        <v>359</v>
      </c>
      <c r="X244" s="105">
        <v>0</v>
      </c>
      <c r="Y244" s="106">
        <f t="shared" si="24"/>
        <v>1183</v>
      </c>
      <c r="Z244" s="108">
        <f>T244*'BPU LOT 2 - 2023 ARENH'!F$24</f>
        <v>35.870719999999999</v>
      </c>
      <c r="AA244" s="108">
        <f>U244*'BPU LOT 2 - 2023 ARENH'!F$25</f>
        <v>45.626860000000001</v>
      </c>
      <c r="AB244" s="108">
        <f>V244*'BPU LOT 2 - 2023 ARENH'!F$26</f>
        <v>98.264920000000004</v>
      </c>
      <c r="AC244" s="108">
        <f>W244*'BPU LOT 2 - 2023 ARENH'!F$27</f>
        <v>202.39343</v>
      </c>
      <c r="AD244" s="108">
        <f>X244*'BPU LOT 2 - 2023 ARENH'!F$28</f>
        <v>0</v>
      </c>
      <c r="AE244" s="121">
        <f>'BPU LOT 2 - 2023 ARENH'!J$24</f>
        <v>0</v>
      </c>
      <c r="AF244" s="108">
        <f t="shared" si="27"/>
        <v>382.15593000000001</v>
      </c>
      <c r="AG244" s="95">
        <f>'BPU LOT 2 - 2023 ARENH'!G$24</f>
        <v>69.55</v>
      </c>
      <c r="AH244" s="95">
        <f t="shared" si="25"/>
        <v>23.899899999999999</v>
      </c>
      <c r="AI244" s="95">
        <f t="shared" si="26"/>
        <v>0.98</v>
      </c>
      <c r="AJ244" s="108">
        <f>'BPU LOT 2 - 2023 ARENH'!H$24</f>
        <v>-0.24199999999999999</v>
      </c>
      <c r="AK244" s="108">
        <f>'BPU LOT 2 - 2023 ARENH'!H$25</f>
        <v>2.9000000000000001E-2</v>
      </c>
      <c r="AL244" s="108">
        <f>'BPU LOT 2 - 2023 ARENH'!H$26</f>
        <v>-0.14099999999999999</v>
      </c>
      <c r="AM244" s="108">
        <f>'BPU LOT 2 - 2023 ARENH'!H$27</f>
        <v>0.60899999999999999</v>
      </c>
      <c r="AN244" s="108">
        <f>'BPU LOT 2 - 2023 ARENH'!H$28</f>
        <v>0</v>
      </c>
      <c r="AO244" s="108">
        <f t="shared" si="28"/>
        <v>2.3900811937251345</v>
      </c>
      <c r="AP244" s="108">
        <f>'BPU LOT 2 - 2023 ARENH'!K$24</f>
        <v>4.7400000000000003E-3</v>
      </c>
      <c r="AQ244" s="108">
        <f t="shared" si="29"/>
        <v>5.6074200000000003</v>
      </c>
      <c r="AR244" s="110">
        <v>1.9115</v>
      </c>
      <c r="AS244" s="110">
        <v>212.054328</v>
      </c>
      <c r="AT244" s="110">
        <v>25.346489999999999</v>
      </c>
      <c r="AU244" s="110">
        <v>0</v>
      </c>
      <c r="AV244" s="108">
        <f t="shared" si="30"/>
        <v>390.15343119372517</v>
      </c>
      <c r="AW244" s="108">
        <f t="shared" si="31"/>
        <v>629.46574919372517</v>
      </c>
    </row>
    <row r="245" spans="1:49" x14ac:dyDescent="0.35">
      <c r="A245" s="98" t="s">
        <v>121</v>
      </c>
      <c r="B245" s="100" t="s">
        <v>478</v>
      </c>
      <c r="C245" s="100"/>
      <c r="D245" s="100" t="s">
        <v>520</v>
      </c>
      <c r="E245" s="100" t="s">
        <v>599</v>
      </c>
      <c r="F245" s="98" t="s">
        <v>274</v>
      </c>
      <c r="G245" s="98"/>
      <c r="H245" s="98" t="s">
        <v>275</v>
      </c>
      <c r="I245" s="98" t="s">
        <v>276</v>
      </c>
      <c r="J245" s="98" t="s">
        <v>277</v>
      </c>
      <c r="K245" s="100" t="s">
        <v>1277</v>
      </c>
      <c r="L245" s="100" t="s">
        <v>1033</v>
      </c>
      <c r="M245" s="100" t="s">
        <v>837</v>
      </c>
      <c r="N245" s="100" t="s">
        <v>240</v>
      </c>
      <c r="O245" s="100" t="s">
        <v>238</v>
      </c>
      <c r="P245" s="100" t="s">
        <v>17</v>
      </c>
      <c r="Q245" s="100" t="s">
        <v>1339</v>
      </c>
      <c r="R245" s="102" t="s">
        <v>1295</v>
      </c>
      <c r="T245" s="105">
        <v>886</v>
      </c>
      <c r="U245" s="105">
        <v>0</v>
      </c>
      <c r="V245" s="105">
        <v>2475</v>
      </c>
      <c r="W245" s="105">
        <v>0</v>
      </c>
      <c r="X245" s="105">
        <v>0</v>
      </c>
      <c r="Y245" s="106">
        <f t="shared" si="24"/>
        <v>3361</v>
      </c>
      <c r="Z245" s="108">
        <f>T245*'BPU LOT 2 - 2023 ARENH'!F$24</f>
        <v>140.62592000000001</v>
      </c>
      <c r="AA245" s="108">
        <f>U245*'BPU LOT 2 - 2023 ARENH'!F$25</f>
        <v>0</v>
      </c>
      <c r="AB245" s="108">
        <f>V245*'BPU LOT 2 - 2023 ARENH'!F$26</f>
        <v>601.99424999999997</v>
      </c>
      <c r="AC245" s="108">
        <f>W245*'BPU LOT 2 - 2023 ARENH'!F$27</f>
        <v>0</v>
      </c>
      <c r="AD245" s="108">
        <f>X245*'BPU LOT 2 - 2023 ARENH'!F$28</f>
        <v>0</v>
      </c>
      <c r="AE245" s="121">
        <f>'BPU LOT 2 - 2023 ARENH'!J$24</f>
        <v>0</v>
      </c>
      <c r="AF245" s="108">
        <f t="shared" si="27"/>
        <v>742.62016999999992</v>
      </c>
      <c r="AG245" s="95">
        <f>'BPU LOT 2 - 2023 ARENH'!G$24</f>
        <v>69.55</v>
      </c>
      <c r="AH245" s="95">
        <f t="shared" si="25"/>
        <v>23.899899999999999</v>
      </c>
      <c r="AI245" s="95">
        <f t="shared" si="26"/>
        <v>0.98</v>
      </c>
      <c r="AJ245" s="108">
        <f>'BPU LOT 2 - 2023 ARENH'!H$24</f>
        <v>-0.24199999999999999</v>
      </c>
      <c r="AK245" s="108">
        <f>'BPU LOT 2 - 2023 ARENH'!H$25</f>
        <v>2.9000000000000001E-2</v>
      </c>
      <c r="AL245" s="108">
        <f>'BPU LOT 2 - 2023 ARENH'!H$26</f>
        <v>-0.14099999999999999</v>
      </c>
      <c r="AM245" s="108">
        <f>'BPU LOT 2 - 2023 ARENH'!H$27</f>
        <v>0.60899999999999999</v>
      </c>
      <c r="AN245" s="108">
        <f>'BPU LOT 2 - 2023 ARENH'!H$28</f>
        <v>0</v>
      </c>
      <c r="AO245" s="108">
        <f t="shared" si="28"/>
        <v>-2.7851607133467144</v>
      </c>
      <c r="AP245" s="108">
        <f>'BPU LOT 2 - 2023 ARENH'!K$24</f>
        <v>4.7400000000000003E-3</v>
      </c>
      <c r="AQ245" s="108">
        <f t="shared" si="29"/>
        <v>15.931140000000001</v>
      </c>
      <c r="AR245" s="110">
        <v>52.271999999999998</v>
      </c>
      <c r="AS245" s="110">
        <v>363.871332</v>
      </c>
      <c r="AT245" s="110">
        <v>693.12671999999986</v>
      </c>
      <c r="AU245" s="110">
        <v>0</v>
      </c>
      <c r="AV245" s="108">
        <f t="shared" si="30"/>
        <v>755.76614928665322</v>
      </c>
      <c r="AW245" s="108">
        <f t="shared" si="31"/>
        <v>1865.0362012866531</v>
      </c>
    </row>
    <row r="246" spans="1:49" x14ac:dyDescent="0.35">
      <c r="A246" s="98" t="s">
        <v>144</v>
      </c>
      <c r="B246" s="100"/>
      <c r="C246" s="100"/>
      <c r="D246" s="100" t="s">
        <v>545</v>
      </c>
      <c r="E246" s="100" t="s">
        <v>599</v>
      </c>
      <c r="F246" s="98" t="s">
        <v>332</v>
      </c>
      <c r="G246" s="98"/>
      <c r="H246" s="98" t="s">
        <v>333</v>
      </c>
      <c r="I246" s="98" t="s">
        <v>269</v>
      </c>
      <c r="J246" s="98" t="s">
        <v>332</v>
      </c>
      <c r="K246" s="100" t="s">
        <v>1278</v>
      </c>
      <c r="L246" s="100" t="s">
        <v>1034</v>
      </c>
      <c r="M246" s="100" t="s">
        <v>838</v>
      </c>
      <c r="N246" s="100" t="s">
        <v>269</v>
      </c>
      <c r="O246" s="100" t="s">
        <v>332</v>
      </c>
      <c r="P246" s="100" t="s">
        <v>17</v>
      </c>
      <c r="Q246" s="100" t="s">
        <v>1341</v>
      </c>
      <c r="R246" s="102" t="s">
        <v>1289</v>
      </c>
      <c r="T246" s="105">
        <v>1007</v>
      </c>
      <c r="U246" s="105">
        <v>1897</v>
      </c>
      <c r="V246" s="105">
        <v>3637</v>
      </c>
      <c r="W246" s="105">
        <v>6187</v>
      </c>
      <c r="X246" s="105">
        <v>0</v>
      </c>
      <c r="Y246" s="106">
        <f t="shared" si="24"/>
        <v>12728</v>
      </c>
      <c r="Z246" s="108">
        <f>T246*'BPU LOT 2 - 2023 ARENH'!F$24</f>
        <v>159.83104</v>
      </c>
      <c r="AA246" s="108">
        <f>U246*'BPU LOT 2 - 2023 ARENH'!F$25</f>
        <v>446.15543000000002</v>
      </c>
      <c r="AB246" s="108">
        <f>V246*'BPU LOT 2 - 2023 ARENH'!F$26</f>
        <v>884.62751000000003</v>
      </c>
      <c r="AC246" s="108">
        <f>W246*'BPU LOT 2 - 2023 ARENH'!F$27</f>
        <v>3488.0449899999999</v>
      </c>
      <c r="AD246" s="108">
        <f>X246*'BPU LOT 2 - 2023 ARENH'!F$28</f>
        <v>0</v>
      </c>
      <c r="AE246" s="121">
        <f>'BPU LOT 2 - 2023 ARENH'!J$24</f>
        <v>0</v>
      </c>
      <c r="AF246" s="108">
        <f t="shared" si="27"/>
        <v>4978.6589700000004</v>
      </c>
      <c r="AG246" s="95">
        <f>'BPU LOT 2 - 2023 ARENH'!G$24</f>
        <v>69.55</v>
      </c>
      <c r="AH246" s="95">
        <f t="shared" si="25"/>
        <v>23.899899999999999</v>
      </c>
      <c r="AI246" s="95">
        <f t="shared" si="26"/>
        <v>0.98</v>
      </c>
      <c r="AJ246" s="108">
        <f>'BPU LOT 2 - 2023 ARENH'!H$24</f>
        <v>-0.24199999999999999</v>
      </c>
      <c r="AK246" s="108">
        <f>'BPU LOT 2 - 2023 ARENH'!H$25</f>
        <v>2.9000000000000001E-2</v>
      </c>
      <c r="AL246" s="108">
        <f>'BPU LOT 2 - 2023 ARENH'!H$26</f>
        <v>-0.14099999999999999</v>
      </c>
      <c r="AM246" s="108">
        <f>'BPU LOT 2 - 2023 ARENH'!H$27</f>
        <v>0.60899999999999999</v>
      </c>
      <c r="AN246" s="108">
        <f>'BPU LOT 2 - 2023 ARENH'!H$28</f>
        <v>0</v>
      </c>
      <c r="AO246" s="108">
        <f t="shared" si="28"/>
        <v>46.228892781294427</v>
      </c>
      <c r="AP246" s="108">
        <f>'BPU LOT 2 - 2023 ARENH'!K$24</f>
        <v>4.7400000000000003E-3</v>
      </c>
      <c r="AQ246" s="108">
        <f t="shared" si="29"/>
        <v>60.330720000000007</v>
      </c>
      <c r="AR246" s="110">
        <v>9.4469999999999992</v>
      </c>
      <c r="AS246" s="110">
        <v>212.054328</v>
      </c>
      <c r="AT246" s="110">
        <v>117.89855999999999</v>
      </c>
      <c r="AU246" s="110">
        <v>0</v>
      </c>
      <c r="AV246" s="108">
        <f t="shared" si="30"/>
        <v>5085.2185827812946</v>
      </c>
      <c r="AW246" s="108">
        <f t="shared" si="31"/>
        <v>5424.6184707812945</v>
      </c>
    </row>
    <row r="247" spans="1:49" x14ac:dyDescent="0.35">
      <c r="A247" s="98" t="s">
        <v>143</v>
      </c>
      <c r="B247" s="100"/>
      <c r="C247" s="100" t="s">
        <v>505</v>
      </c>
      <c r="D247" s="100" t="s">
        <v>430</v>
      </c>
      <c r="E247" s="100" t="s">
        <v>599</v>
      </c>
      <c r="F247" s="98" t="s">
        <v>310</v>
      </c>
      <c r="G247" s="98"/>
      <c r="H247" s="98" t="s">
        <v>331</v>
      </c>
      <c r="I247" s="98" t="s">
        <v>309</v>
      </c>
      <c r="J247" s="98" t="s">
        <v>310</v>
      </c>
      <c r="K247" s="100" t="s">
        <v>1279</v>
      </c>
      <c r="L247" s="100" t="s">
        <v>1035</v>
      </c>
      <c r="M247" s="100" t="s">
        <v>839</v>
      </c>
      <c r="N247" s="100" t="s">
        <v>309</v>
      </c>
      <c r="O247" s="100" t="s">
        <v>310</v>
      </c>
      <c r="P247" s="100" t="s">
        <v>17</v>
      </c>
      <c r="Q247" s="100" t="s">
        <v>1341</v>
      </c>
      <c r="R247" s="102" t="s">
        <v>1312</v>
      </c>
      <c r="T247" s="105">
        <v>6275</v>
      </c>
      <c r="U247" s="105">
        <v>6674</v>
      </c>
      <c r="V247" s="105">
        <v>23346</v>
      </c>
      <c r="W247" s="105">
        <v>25309</v>
      </c>
      <c r="X247" s="105">
        <v>0</v>
      </c>
      <c r="Y247" s="106">
        <f t="shared" si="24"/>
        <v>61604</v>
      </c>
      <c r="Z247" s="108">
        <f>T247*'BPU LOT 2 - 2023 ARENH'!F$24</f>
        <v>995.96799999999996</v>
      </c>
      <c r="AA247" s="108">
        <f>U247*'BPU LOT 2 - 2023 ARENH'!F$25</f>
        <v>1569.65806</v>
      </c>
      <c r="AB247" s="108">
        <f>V247*'BPU LOT 2 - 2023 ARENH'!F$26</f>
        <v>5678.44758</v>
      </c>
      <c r="AC247" s="108">
        <f>W247*'BPU LOT 2 - 2023 ARENH'!F$27</f>
        <v>14268.45493</v>
      </c>
      <c r="AD247" s="108">
        <f>X247*'BPU LOT 2 - 2023 ARENH'!F$28</f>
        <v>0</v>
      </c>
      <c r="AE247" s="121">
        <f>'BPU LOT 2 - 2023 ARENH'!J$24</f>
        <v>0</v>
      </c>
      <c r="AF247" s="108">
        <f t="shared" si="27"/>
        <v>22512.528570000002</v>
      </c>
      <c r="AG247" s="95">
        <f>'BPU LOT 2 - 2023 ARENH'!G$24</f>
        <v>69.55</v>
      </c>
      <c r="AH247" s="95">
        <f t="shared" si="25"/>
        <v>23.899899999999999</v>
      </c>
      <c r="AI247" s="95">
        <f t="shared" si="26"/>
        <v>0.98</v>
      </c>
      <c r="AJ247" s="108">
        <f>'BPU LOT 2 - 2023 ARENH'!H$24</f>
        <v>-0.24199999999999999</v>
      </c>
      <c r="AK247" s="108">
        <f>'BPU LOT 2 - 2023 ARENH'!H$25</f>
        <v>2.9000000000000001E-2</v>
      </c>
      <c r="AL247" s="108">
        <f>'BPU LOT 2 - 2023 ARENH'!H$26</f>
        <v>-0.14099999999999999</v>
      </c>
      <c r="AM247" s="108">
        <f>'BPU LOT 2 - 2023 ARENH'!H$27</f>
        <v>0.60899999999999999</v>
      </c>
      <c r="AN247" s="108">
        <f>'BPU LOT 2 - 2023 ARENH'!H$28</f>
        <v>0</v>
      </c>
      <c r="AO247" s="108">
        <f t="shared" si="28"/>
        <v>180.19227542636165</v>
      </c>
      <c r="AP247" s="108">
        <f>'BPU LOT 2 - 2023 ARENH'!K$24</f>
        <v>4.7400000000000003E-3</v>
      </c>
      <c r="AQ247" s="108">
        <f t="shared" si="29"/>
        <v>292.00296000000003</v>
      </c>
      <c r="AR247" s="110">
        <v>60.366999999999997</v>
      </c>
      <c r="AS247" s="110">
        <v>768.71667600000023</v>
      </c>
      <c r="AT247" s="110">
        <v>800.46642000000008</v>
      </c>
      <c r="AU247" s="110">
        <v>0</v>
      </c>
      <c r="AV247" s="108">
        <f t="shared" si="30"/>
        <v>22984.723805426365</v>
      </c>
      <c r="AW247" s="108">
        <f t="shared" si="31"/>
        <v>24614.273901426364</v>
      </c>
    </row>
    <row r="248" spans="1:49" x14ac:dyDescent="0.35">
      <c r="A248" s="98" t="s">
        <v>121</v>
      </c>
      <c r="B248" s="100"/>
      <c r="C248" s="100"/>
      <c r="D248" s="100" t="s">
        <v>558</v>
      </c>
      <c r="E248" s="100" t="s">
        <v>599</v>
      </c>
      <c r="F248" s="98" t="s">
        <v>274</v>
      </c>
      <c r="G248" s="98"/>
      <c r="H248" s="98" t="s">
        <v>275</v>
      </c>
      <c r="I248" s="98" t="s">
        <v>276</v>
      </c>
      <c r="J248" s="98" t="s">
        <v>277</v>
      </c>
      <c r="K248" s="100" t="s">
        <v>1280</v>
      </c>
      <c r="L248" s="100" t="s">
        <v>1036</v>
      </c>
      <c r="M248" s="100" t="s">
        <v>840</v>
      </c>
      <c r="N248" s="100" t="s">
        <v>276</v>
      </c>
      <c r="O248" s="100" t="s">
        <v>277</v>
      </c>
      <c r="P248" s="100" t="s">
        <v>17</v>
      </c>
      <c r="Q248" s="100" t="s">
        <v>1341</v>
      </c>
      <c r="R248" s="102" t="s">
        <v>1307</v>
      </c>
      <c r="T248" s="105">
        <v>3166</v>
      </c>
      <c r="U248" s="105">
        <v>11935</v>
      </c>
      <c r="V248" s="105">
        <v>10786</v>
      </c>
      <c r="W248" s="105">
        <v>34306</v>
      </c>
      <c r="X248" s="105">
        <v>0</v>
      </c>
      <c r="Y248" s="106">
        <f t="shared" si="24"/>
        <v>60193</v>
      </c>
      <c r="Z248" s="108">
        <f>T248*'BPU LOT 2 - 2023 ARENH'!F$24</f>
        <v>502.50752</v>
      </c>
      <c r="AA248" s="108">
        <f>U248*'BPU LOT 2 - 2023 ARENH'!F$25</f>
        <v>2806.9926500000001</v>
      </c>
      <c r="AB248" s="108">
        <f>V248*'BPU LOT 2 - 2023 ARENH'!F$26</f>
        <v>2623.4787799999999</v>
      </c>
      <c r="AC248" s="108">
        <f>W248*'BPU LOT 2 - 2023 ARENH'!F$27</f>
        <v>19340.693619999998</v>
      </c>
      <c r="AD248" s="108">
        <f>X248*'BPU LOT 2 - 2023 ARENH'!F$28</f>
        <v>0</v>
      </c>
      <c r="AE248" s="121">
        <f>'BPU LOT 2 - 2023 ARENH'!J$24</f>
        <v>0</v>
      </c>
      <c r="AF248" s="108">
        <f t="shared" si="27"/>
        <v>25273.672569999999</v>
      </c>
      <c r="AG248" s="95">
        <f>'BPU LOT 2 - 2023 ARENH'!G$24</f>
        <v>69.55</v>
      </c>
      <c r="AH248" s="95">
        <f t="shared" si="25"/>
        <v>23.899899999999999</v>
      </c>
      <c r="AI248" s="95">
        <f t="shared" si="26"/>
        <v>0.98</v>
      </c>
      <c r="AJ248" s="108">
        <f>'BPU LOT 2 - 2023 ARENH'!H$24</f>
        <v>-0.24199999999999999</v>
      </c>
      <c r="AK248" s="108">
        <f>'BPU LOT 2 - 2023 ARENH'!H$25</f>
        <v>2.9000000000000001E-2</v>
      </c>
      <c r="AL248" s="108">
        <f>'BPU LOT 2 - 2023 ARENH'!H$26</f>
        <v>-0.14099999999999999</v>
      </c>
      <c r="AM248" s="108">
        <f>'BPU LOT 2 - 2023 ARENH'!H$27</f>
        <v>0.60899999999999999</v>
      </c>
      <c r="AN248" s="108">
        <f>'BPU LOT 2 - 2023 ARENH'!H$28</f>
        <v>0</v>
      </c>
      <c r="AO248" s="108">
        <f t="shared" si="28"/>
        <v>266.26879823564178</v>
      </c>
      <c r="AP248" s="108">
        <f>'BPU LOT 2 - 2023 ARENH'!K$24</f>
        <v>4.7400000000000003E-3</v>
      </c>
      <c r="AQ248" s="108">
        <f t="shared" si="29"/>
        <v>285.31482</v>
      </c>
      <c r="AR248" s="110">
        <v>59.390500000000003</v>
      </c>
      <c r="AS248" s="110">
        <v>498.81977999999998</v>
      </c>
      <c r="AT248" s="110">
        <v>787.51803000000007</v>
      </c>
      <c r="AU248" s="110">
        <v>0</v>
      </c>
      <c r="AV248" s="108">
        <f t="shared" si="30"/>
        <v>25825.256188235642</v>
      </c>
      <c r="AW248" s="108">
        <f t="shared" si="31"/>
        <v>27170.984498235644</v>
      </c>
    </row>
    <row r="249" spans="1:49" x14ac:dyDescent="0.35">
      <c r="A249" s="98" t="s">
        <v>113</v>
      </c>
      <c r="B249" s="100" t="s">
        <v>183</v>
      </c>
      <c r="C249" s="100" t="s">
        <v>485</v>
      </c>
      <c r="D249" s="100" t="s">
        <v>517</v>
      </c>
      <c r="E249" s="100" t="s">
        <v>599</v>
      </c>
      <c r="F249" s="98" t="s">
        <v>248</v>
      </c>
      <c r="G249" s="98" t="s">
        <v>183</v>
      </c>
      <c r="H249" s="98" t="s">
        <v>249</v>
      </c>
      <c r="I249" s="98" t="s">
        <v>229</v>
      </c>
      <c r="J249" s="98" t="s">
        <v>230</v>
      </c>
      <c r="K249" s="100" t="s">
        <v>1281</v>
      </c>
      <c r="L249" s="100" t="s">
        <v>1037</v>
      </c>
      <c r="M249" s="100" t="s">
        <v>734</v>
      </c>
      <c r="N249" s="100" t="s">
        <v>229</v>
      </c>
      <c r="O249" s="100" t="s">
        <v>230</v>
      </c>
      <c r="P249" s="100" t="s">
        <v>17</v>
      </c>
      <c r="Q249" s="100" t="s">
        <v>1341</v>
      </c>
      <c r="R249" s="102" t="s">
        <v>1295</v>
      </c>
      <c r="T249" s="105">
        <v>4580</v>
      </c>
      <c r="U249" s="105">
        <v>6183</v>
      </c>
      <c r="V249" s="105">
        <v>13110</v>
      </c>
      <c r="W249" s="105">
        <v>20221</v>
      </c>
      <c r="X249" s="105">
        <v>0</v>
      </c>
      <c r="Y249" s="106">
        <f t="shared" si="24"/>
        <v>44094</v>
      </c>
      <c r="Z249" s="108">
        <f>T249*'BPU LOT 2 - 2023 ARENH'!F$24</f>
        <v>726.93759999999997</v>
      </c>
      <c r="AA249" s="108">
        <f>U249*'BPU LOT 2 - 2023 ARENH'!F$25</f>
        <v>1454.17977</v>
      </c>
      <c r="AB249" s="108">
        <f>V249*'BPU LOT 2 - 2023 ARENH'!F$26</f>
        <v>3188.7453</v>
      </c>
      <c r="AC249" s="108">
        <f>W249*'BPU LOT 2 - 2023 ARENH'!F$27</f>
        <v>11399.99317</v>
      </c>
      <c r="AD249" s="108">
        <f>X249*'BPU LOT 2 - 2023 ARENH'!F$28</f>
        <v>0</v>
      </c>
      <c r="AE249" s="121">
        <f>'BPU LOT 2 - 2023 ARENH'!J$24</f>
        <v>0</v>
      </c>
      <c r="AF249" s="108">
        <f t="shared" si="27"/>
        <v>16769.85584</v>
      </c>
      <c r="AG249" s="95">
        <f>'BPU LOT 2 - 2023 ARENH'!G$24</f>
        <v>69.55</v>
      </c>
      <c r="AH249" s="95">
        <f t="shared" si="25"/>
        <v>23.899899999999999</v>
      </c>
      <c r="AI249" s="95">
        <f t="shared" si="26"/>
        <v>0.98</v>
      </c>
      <c r="AJ249" s="108">
        <f>'BPU LOT 2 - 2023 ARENH'!H$24</f>
        <v>-0.24199999999999999</v>
      </c>
      <c r="AK249" s="108">
        <f>'BPU LOT 2 - 2023 ARENH'!H$25</f>
        <v>2.9000000000000001E-2</v>
      </c>
      <c r="AL249" s="108">
        <f>'BPU LOT 2 - 2023 ARENH'!H$26</f>
        <v>-0.14099999999999999</v>
      </c>
      <c r="AM249" s="108">
        <f>'BPU LOT 2 - 2023 ARENH'!H$27</f>
        <v>0.60899999999999999</v>
      </c>
      <c r="AN249" s="108">
        <f>'BPU LOT 2 - 2023 ARENH'!H$28</f>
        <v>0</v>
      </c>
      <c r="AO249" s="108">
        <f t="shared" si="28"/>
        <v>148.94538054266931</v>
      </c>
      <c r="AP249" s="108">
        <f>'BPU LOT 2 - 2023 ARENH'!K$24</f>
        <v>4.7400000000000003E-3</v>
      </c>
      <c r="AQ249" s="108">
        <f t="shared" si="29"/>
        <v>209.00556</v>
      </c>
      <c r="AR249" s="110">
        <v>40.692</v>
      </c>
      <c r="AS249" s="110">
        <v>363.871332</v>
      </c>
      <c r="AT249" s="110">
        <v>539.57592</v>
      </c>
      <c r="AU249" s="110">
        <v>0</v>
      </c>
      <c r="AV249" s="108">
        <f t="shared" si="30"/>
        <v>17127.806780542669</v>
      </c>
      <c r="AW249" s="108">
        <f t="shared" si="31"/>
        <v>18071.946032542666</v>
      </c>
    </row>
    <row r="250" spans="1:49" x14ac:dyDescent="0.35">
      <c r="A250" s="98" t="s">
        <v>138</v>
      </c>
      <c r="B250" s="100"/>
      <c r="C250" s="100"/>
      <c r="D250" s="100" t="s">
        <v>531</v>
      </c>
      <c r="E250" s="100" t="s">
        <v>599</v>
      </c>
      <c r="F250" s="98" t="s">
        <v>319</v>
      </c>
      <c r="G250" s="98"/>
      <c r="H250" s="98" t="s">
        <v>320</v>
      </c>
      <c r="I250" s="98" t="s">
        <v>229</v>
      </c>
      <c r="J250" s="98" t="s">
        <v>230</v>
      </c>
      <c r="K250" s="100" t="s">
        <v>1282</v>
      </c>
      <c r="L250" s="100" t="s">
        <v>1038</v>
      </c>
      <c r="M250" s="100" t="s">
        <v>841</v>
      </c>
      <c r="N250" s="100" t="s">
        <v>233</v>
      </c>
      <c r="O250" s="100" t="s">
        <v>647</v>
      </c>
      <c r="P250" s="100" t="s">
        <v>17</v>
      </c>
      <c r="Q250" s="100" t="s">
        <v>1341</v>
      </c>
      <c r="R250" s="102" t="s">
        <v>1310</v>
      </c>
      <c r="T250" s="105">
        <v>614</v>
      </c>
      <c r="U250" s="105">
        <v>1861</v>
      </c>
      <c r="V250" s="105">
        <v>1879</v>
      </c>
      <c r="W250" s="105">
        <v>4919</v>
      </c>
      <c r="X250" s="105">
        <v>0</v>
      </c>
      <c r="Y250" s="106">
        <f t="shared" si="24"/>
        <v>9273</v>
      </c>
      <c r="Z250" s="108">
        <f>T250*'BPU LOT 2 - 2023 ARENH'!F$24</f>
        <v>97.454080000000005</v>
      </c>
      <c r="AA250" s="108">
        <f>U250*'BPU LOT 2 - 2023 ARENH'!F$25</f>
        <v>437.68859000000003</v>
      </c>
      <c r="AB250" s="108">
        <f>V250*'BPU LOT 2 - 2023 ARENH'!F$26</f>
        <v>457.02917000000002</v>
      </c>
      <c r="AC250" s="108">
        <f>W250*'BPU LOT 2 - 2023 ARENH'!F$27</f>
        <v>2773.1846299999997</v>
      </c>
      <c r="AD250" s="108">
        <f>X250*'BPU LOT 2 - 2023 ARENH'!F$28</f>
        <v>0</v>
      </c>
      <c r="AE250" s="121">
        <f>'BPU LOT 2 - 2023 ARENH'!J$24</f>
        <v>0</v>
      </c>
      <c r="AF250" s="108">
        <f t="shared" si="27"/>
        <v>3765.3564699999997</v>
      </c>
      <c r="AG250" s="95">
        <f>'BPU LOT 2 - 2023 ARENH'!G$24</f>
        <v>69.55</v>
      </c>
      <c r="AH250" s="95">
        <f t="shared" si="25"/>
        <v>23.899899999999999</v>
      </c>
      <c r="AI250" s="95">
        <f t="shared" si="26"/>
        <v>0.98</v>
      </c>
      <c r="AJ250" s="108">
        <f>'BPU LOT 2 - 2023 ARENH'!H$24</f>
        <v>-0.24199999999999999</v>
      </c>
      <c r="AK250" s="108">
        <f>'BPU LOT 2 - 2023 ARENH'!H$25</f>
        <v>2.9000000000000001E-2</v>
      </c>
      <c r="AL250" s="108">
        <f>'BPU LOT 2 - 2023 ARENH'!H$26</f>
        <v>-0.14099999999999999</v>
      </c>
      <c r="AM250" s="108">
        <f>'BPU LOT 2 - 2023 ARENH'!H$27</f>
        <v>0.60899999999999999</v>
      </c>
      <c r="AN250" s="108">
        <f>'BPU LOT 2 - 2023 ARENH'!H$28</f>
        <v>0</v>
      </c>
      <c r="AO250" s="108">
        <f t="shared" si="28"/>
        <v>37.792115054049866</v>
      </c>
      <c r="AP250" s="108">
        <f>'BPU LOT 2 - 2023 ARENH'!K$24</f>
        <v>4.7400000000000003E-3</v>
      </c>
      <c r="AQ250" s="108">
        <f t="shared" si="29"/>
        <v>43.95402</v>
      </c>
      <c r="AR250" s="110">
        <v>9.3885000000000005</v>
      </c>
      <c r="AS250" s="110">
        <v>397.60844400000002</v>
      </c>
      <c r="AT250" s="110">
        <v>117.16848</v>
      </c>
      <c r="AU250" s="110">
        <v>0</v>
      </c>
      <c r="AV250" s="108">
        <f t="shared" si="30"/>
        <v>3847.1026050540495</v>
      </c>
      <c r="AW250" s="108">
        <f t="shared" si="31"/>
        <v>4371.2680290540502</v>
      </c>
    </row>
    <row r="251" spans="1:49" x14ac:dyDescent="0.35">
      <c r="A251" s="98" t="s">
        <v>138</v>
      </c>
      <c r="B251" s="100"/>
      <c r="C251" s="100"/>
      <c r="D251" s="100" t="s">
        <v>584</v>
      </c>
      <c r="E251" s="100" t="s">
        <v>599</v>
      </c>
      <c r="F251" s="98" t="s">
        <v>319</v>
      </c>
      <c r="G251" s="98"/>
      <c r="H251" s="98" t="s">
        <v>320</v>
      </c>
      <c r="I251" s="98" t="s">
        <v>229</v>
      </c>
      <c r="J251" s="98" t="s">
        <v>230</v>
      </c>
      <c r="K251" s="100" t="s">
        <v>1283</v>
      </c>
      <c r="L251" s="100" t="s">
        <v>1039</v>
      </c>
      <c r="M251" s="100" t="s">
        <v>842</v>
      </c>
      <c r="N251" s="100" t="s">
        <v>364</v>
      </c>
      <c r="O251" s="100" t="s">
        <v>391</v>
      </c>
      <c r="P251" s="100" t="s">
        <v>21</v>
      </c>
      <c r="Q251" s="100" t="s">
        <v>1342</v>
      </c>
      <c r="R251" s="102" t="s">
        <v>1337</v>
      </c>
      <c r="T251" s="105">
        <v>57042</v>
      </c>
      <c r="U251" s="105">
        <v>113910</v>
      </c>
      <c r="V251" s="105">
        <v>232444</v>
      </c>
      <c r="W251" s="105">
        <v>340843</v>
      </c>
      <c r="X251" s="105">
        <v>73732</v>
      </c>
      <c r="Y251" s="106">
        <f t="shared" si="24"/>
        <v>817971</v>
      </c>
      <c r="Z251" s="107">
        <f>T251*'BPU LOT 2 - 2023 ARENH'!F$36</f>
        <v>8253.4069799999997</v>
      </c>
      <c r="AA251" s="107">
        <f>U251*'BPU LOT 2 - 2023 ARENH'!F$37</f>
        <v>25734.547199999997</v>
      </c>
      <c r="AB251" s="107">
        <f>V251*'BPU LOT 2 - 2023 ARENH'!F$38</f>
        <v>58415.501639999995</v>
      </c>
      <c r="AC251" s="107">
        <f>W251*'BPU LOT 2 - 2023 ARENH'!F$39</f>
        <v>189253.07575000002</v>
      </c>
      <c r="AD251" s="107">
        <f>X251*'BPU LOT 2 - 2023 ARENH'!F$40</f>
        <v>60717.564680000003</v>
      </c>
      <c r="AE251" s="121">
        <f>'BPU LOT 2 - 2023 ARENH'!J$24</f>
        <v>0</v>
      </c>
      <c r="AF251" s="108">
        <f t="shared" si="27"/>
        <v>342374.09625</v>
      </c>
      <c r="AG251" s="95">
        <f>'BPU LOT 2 - 2023 ARENH'!G$24</f>
        <v>69.55</v>
      </c>
      <c r="AH251" s="95">
        <f t="shared" si="25"/>
        <v>23.899899999999999</v>
      </c>
      <c r="AI251" s="95">
        <f t="shared" si="26"/>
        <v>0.98</v>
      </c>
      <c r="AJ251" s="107">
        <f>'BPU LOT 2 - 2023 ARENH'!H$36</f>
        <v>-0.26600000000000001</v>
      </c>
      <c r="AK251" s="107">
        <f>'BPU LOT 2 - 2023 ARENH'!H$37</f>
        <v>0</v>
      </c>
      <c r="AL251" s="107">
        <f>'BPU LOT 2 - 2023 ARENH'!H$38</f>
        <v>-0.124</v>
      </c>
      <c r="AM251" s="107">
        <f>'BPU LOT 2 - 2023 ARENH'!H$39</f>
        <v>0.46300000000000002</v>
      </c>
      <c r="AN251" s="107">
        <f>'BPU LOT 2 - 2023 ARENH'!H$40</f>
        <v>1.4830000000000001</v>
      </c>
      <c r="AO251" s="108">
        <f t="shared" si="28"/>
        <v>3940.2523805521137</v>
      </c>
      <c r="AP251" s="108">
        <f>'BPU LOT 2 - 2023 ARENH'!K$24</f>
        <v>4.7400000000000003E-3</v>
      </c>
      <c r="AQ251" s="108">
        <f t="shared" si="29"/>
        <v>3877.1825400000002</v>
      </c>
      <c r="AR251" s="110">
        <v>810.98900000000003</v>
      </c>
      <c r="AS251" s="110">
        <v>1176.5445</v>
      </c>
      <c r="AT251" s="110">
        <v>0</v>
      </c>
      <c r="AU251" s="110">
        <v>0</v>
      </c>
      <c r="AV251" s="108">
        <f t="shared" si="30"/>
        <v>350191.53117055213</v>
      </c>
      <c r="AW251" s="108">
        <f t="shared" si="31"/>
        <v>352179.06467055215</v>
      </c>
    </row>
    <row r="252" spans="1:49" x14ac:dyDescent="0.35">
      <c r="A252" s="98" t="s">
        <v>181</v>
      </c>
      <c r="B252" s="100" t="s">
        <v>479</v>
      </c>
      <c r="C252" s="100"/>
      <c r="D252" s="100" t="s">
        <v>524</v>
      </c>
      <c r="E252" s="100" t="s">
        <v>599</v>
      </c>
      <c r="F252" s="98" t="s">
        <v>439</v>
      </c>
      <c r="G252" s="98"/>
      <c r="H252" s="98" t="s">
        <v>440</v>
      </c>
      <c r="I252" s="98" t="s">
        <v>345</v>
      </c>
      <c r="J252" s="98" t="s">
        <v>441</v>
      </c>
      <c r="K252" s="100" t="s">
        <v>1284</v>
      </c>
      <c r="L252" s="100" t="s">
        <v>1040</v>
      </c>
      <c r="M252" s="100" t="s">
        <v>843</v>
      </c>
      <c r="N252" s="100" t="s">
        <v>345</v>
      </c>
      <c r="O252" s="100" t="s">
        <v>441</v>
      </c>
      <c r="P252" s="100" t="s">
        <v>17</v>
      </c>
      <c r="Q252" s="100" t="s">
        <v>1341</v>
      </c>
      <c r="R252" s="102" t="s">
        <v>1310</v>
      </c>
      <c r="T252" s="105">
        <v>7251</v>
      </c>
      <c r="U252" s="105">
        <v>8229</v>
      </c>
      <c r="V252" s="105">
        <v>15405</v>
      </c>
      <c r="W252" s="105">
        <v>17116</v>
      </c>
      <c r="X252" s="105">
        <v>0</v>
      </c>
      <c r="Y252" s="106">
        <f t="shared" si="24"/>
        <v>48001</v>
      </c>
      <c r="Z252" s="108">
        <f>T252*'BPU LOT 2 - 2023 ARENH'!F$24</f>
        <v>1150.8787199999999</v>
      </c>
      <c r="AA252" s="108">
        <f>U252*'BPU LOT 2 - 2023 ARENH'!F$25</f>
        <v>1935.37851</v>
      </c>
      <c r="AB252" s="108">
        <f>V252*'BPU LOT 2 - 2023 ARENH'!F$26</f>
        <v>3746.9581499999999</v>
      </c>
      <c r="AC252" s="108">
        <f>W252*'BPU LOT 2 - 2023 ARENH'!F$27</f>
        <v>9649.4873200000002</v>
      </c>
      <c r="AD252" s="108">
        <f>X252*'BPU LOT 2 - 2023 ARENH'!F$28</f>
        <v>0</v>
      </c>
      <c r="AE252" s="121">
        <f>'BPU LOT 2 - 2023 ARENH'!J$24</f>
        <v>0</v>
      </c>
      <c r="AF252" s="108">
        <f t="shared" si="27"/>
        <v>16482.702700000002</v>
      </c>
      <c r="AG252" s="95">
        <f>'BPU LOT 2 - 2023 ARENH'!G$24</f>
        <v>69.55</v>
      </c>
      <c r="AH252" s="95">
        <f t="shared" si="25"/>
        <v>23.899899999999999</v>
      </c>
      <c r="AI252" s="95">
        <f t="shared" si="26"/>
        <v>0.98</v>
      </c>
      <c r="AJ252" s="108">
        <f>'BPU LOT 2 - 2023 ARENH'!H$24</f>
        <v>-0.24199999999999999</v>
      </c>
      <c r="AK252" s="108">
        <f>'BPU LOT 2 - 2023 ARENH'!H$25</f>
        <v>2.9000000000000001E-2</v>
      </c>
      <c r="AL252" s="108">
        <f>'BPU LOT 2 - 2023 ARENH'!H$26</f>
        <v>-0.14099999999999999</v>
      </c>
      <c r="AM252" s="108">
        <f>'BPU LOT 2 - 2023 ARENH'!H$27</f>
        <v>0.60899999999999999</v>
      </c>
      <c r="AN252" s="108">
        <f>'BPU LOT 2 - 2023 ARENH'!H$28</f>
        <v>0</v>
      </c>
      <c r="AO252" s="108">
        <f t="shared" si="28"/>
        <v>120.05668805232764</v>
      </c>
      <c r="AP252" s="108">
        <f>'BPU LOT 2 - 2023 ARENH'!K$24</f>
        <v>4.7400000000000003E-3</v>
      </c>
      <c r="AQ252" s="108">
        <f t="shared" si="29"/>
        <v>227.52474000000001</v>
      </c>
      <c r="AR252" s="110">
        <v>51.753999999999998</v>
      </c>
      <c r="AS252" s="110">
        <v>397.60844400000002</v>
      </c>
      <c r="AT252" s="110">
        <v>686.25804000000005</v>
      </c>
      <c r="AU252" s="110">
        <v>0</v>
      </c>
      <c r="AV252" s="108">
        <f t="shared" si="30"/>
        <v>16830.284128052328</v>
      </c>
      <c r="AW252" s="108">
        <f t="shared" si="31"/>
        <v>17965.904612052331</v>
      </c>
    </row>
    <row r="253" spans="1:49" x14ac:dyDescent="0.35">
      <c r="A253" s="98" t="s">
        <v>106</v>
      </c>
      <c r="B253" s="100"/>
      <c r="C253" s="100"/>
      <c r="D253" s="100" t="s">
        <v>580</v>
      </c>
      <c r="E253" s="100" t="s">
        <v>599</v>
      </c>
      <c r="F253" s="98" t="s">
        <v>223</v>
      </c>
      <c r="G253" s="98"/>
      <c r="H253" s="98" t="s">
        <v>224</v>
      </c>
      <c r="I253" s="98" t="s">
        <v>225</v>
      </c>
      <c r="J253" s="98" t="s">
        <v>226</v>
      </c>
      <c r="K253" s="100" t="s">
        <v>1285</v>
      </c>
      <c r="L253" s="100" t="s">
        <v>1041</v>
      </c>
      <c r="M253" s="100" t="s">
        <v>844</v>
      </c>
      <c r="N253" s="100" t="s">
        <v>305</v>
      </c>
      <c r="O253" s="100" t="s">
        <v>370</v>
      </c>
      <c r="P253" s="100" t="s">
        <v>17</v>
      </c>
      <c r="Q253" s="100" t="s">
        <v>1341</v>
      </c>
      <c r="R253" s="102" t="s">
        <v>1294</v>
      </c>
      <c r="T253" s="105">
        <v>6438</v>
      </c>
      <c r="U253" s="105">
        <v>11092</v>
      </c>
      <c r="V253" s="105">
        <v>14031</v>
      </c>
      <c r="W253" s="105">
        <v>22557</v>
      </c>
      <c r="X253" s="105">
        <v>0</v>
      </c>
      <c r="Y253" s="106">
        <f t="shared" si="24"/>
        <v>54118</v>
      </c>
      <c r="Z253" s="108">
        <f>T253*'BPU LOT 2 - 2023 ARENH'!F$24</f>
        <v>1021.8393600000001</v>
      </c>
      <c r="AA253" s="108">
        <f>U253*'BPU LOT 2 - 2023 ARENH'!F$25</f>
        <v>2608.72748</v>
      </c>
      <c r="AB253" s="108">
        <f>V253*'BPU LOT 2 - 2023 ARENH'!F$26</f>
        <v>3412.7601300000001</v>
      </c>
      <c r="AC253" s="108">
        <f>W253*'BPU LOT 2 - 2023 ARENH'!F$27</f>
        <v>12716.95989</v>
      </c>
      <c r="AD253" s="108">
        <f>X253*'BPU LOT 2 - 2023 ARENH'!F$28</f>
        <v>0</v>
      </c>
      <c r="AE253" s="121">
        <f>'BPU LOT 2 - 2023 ARENH'!J$24</f>
        <v>0</v>
      </c>
      <c r="AF253" s="108">
        <f t="shared" si="27"/>
        <v>19760.28686</v>
      </c>
      <c r="AG253" s="95">
        <f>'BPU LOT 2 - 2023 ARENH'!G$24</f>
        <v>69.55</v>
      </c>
      <c r="AH253" s="95">
        <f t="shared" si="25"/>
        <v>23.899899999999999</v>
      </c>
      <c r="AI253" s="95">
        <f t="shared" si="26"/>
        <v>0.98</v>
      </c>
      <c r="AJ253" s="108">
        <f>'BPU LOT 2 - 2023 ARENH'!H$24</f>
        <v>-0.24199999999999999</v>
      </c>
      <c r="AK253" s="108">
        <f>'BPU LOT 2 - 2023 ARENH'!H$25</f>
        <v>2.9000000000000001E-2</v>
      </c>
      <c r="AL253" s="108">
        <f>'BPU LOT 2 - 2023 ARENH'!H$26</f>
        <v>-0.14099999999999999</v>
      </c>
      <c r="AM253" s="108">
        <f>'BPU LOT 2 - 2023 ARENH'!H$27</f>
        <v>0.60899999999999999</v>
      </c>
      <c r="AN253" s="108">
        <f>'BPU LOT 2 - 2023 ARENH'!H$28</f>
        <v>0</v>
      </c>
      <c r="AO253" s="108">
        <f t="shared" si="28"/>
        <v>166.10338292155262</v>
      </c>
      <c r="AP253" s="108">
        <f>'BPU LOT 2 - 2023 ARENH'!K$24</f>
        <v>4.7400000000000003E-3</v>
      </c>
      <c r="AQ253" s="108">
        <f t="shared" si="29"/>
        <v>256.51931999999999</v>
      </c>
      <c r="AR253" s="110">
        <v>64.353999999999999</v>
      </c>
      <c r="AS253" s="110">
        <v>245.79144000000002</v>
      </c>
      <c r="AT253" s="110">
        <v>853.33404000000007</v>
      </c>
      <c r="AU253" s="110">
        <v>0</v>
      </c>
      <c r="AV253" s="108">
        <f t="shared" si="30"/>
        <v>20182.909562921552</v>
      </c>
      <c r="AW253" s="108">
        <f t="shared" si="31"/>
        <v>21346.389042921553</v>
      </c>
    </row>
    <row r="254" spans="1:49" x14ac:dyDescent="0.35">
      <c r="A254" s="98" t="s">
        <v>101</v>
      </c>
      <c r="B254" s="100"/>
      <c r="C254" s="100"/>
      <c r="D254" s="100" t="s">
        <v>541</v>
      </c>
      <c r="E254" s="100" t="s">
        <v>599</v>
      </c>
      <c r="F254" s="98" t="s">
        <v>207</v>
      </c>
      <c r="G254" s="98"/>
      <c r="H254" s="98" t="s">
        <v>208</v>
      </c>
      <c r="I254" s="98" t="s">
        <v>209</v>
      </c>
      <c r="J254" s="98" t="s">
        <v>210</v>
      </c>
      <c r="K254" s="100" t="s">
        <v>1286</v>
      </c>
      <c r="L254" s="100" t="s">
        <v>1042</v>
      </c>
      <c r="M254" s="100" t="s">
        <v>845</v>
      </c>
      <c r="N254" s="100" t="s">
        <v>269</v>
      </c>
      <c r="O254" s="100" t="s">
        <v>318</v>
      </c>
      <c r="P254" s="100" t="s">
        <v>17</v>
      </c>
      <c r="Q254" s="100" t="s">
        <v>1341</v>
      </c>
      <c r="R254" s="102" t="s">
        <v>1291</v>
      </c>
      <c r="T254" s="105">
        <v>270</v>
      </c>
      <c r="U254" s="105">
        <v>1315</v>
      </c>
      <c r="V254" s="105">
        <v>560</v>
      </c>
      <c r="W254" s="105">
        <v>2881</v>
      </c>
      <c r="X254" s="105">
        <v>0</v>
      </c>
      <c r="Y254" s="106">
        <f t="shared" si="24"/>
        <v>5026</v>
      </c>
      <c r="Z254" s="108">
        <f>T254*'BPU LOT 2 - 2023 ARENH'!F$24</f>
        <v>42.854399999999998</v>
      </c>
      <c r="AA254" s="108">
        <f>U254*'BPU LOT 2 - 2023 ARENH'!F$25</f>
        <v>309.27485000000001</v>
      </c>
      <c r="AB254" s="108">
        <f>V254*'BPU LOT 2 - 2023 ARENH'!F$26</f>
        <v>136.2088</v>
      </c>
      <c r="AC254" s="108">
        <f>W254*'BPU LOT 2 - 2023 ARENH'!F$27</f>
        <v>1624.22137</v>
      </c>
      <c r="AD254" s="108">
        <f>X254*'BPU LOT 2 - 2023 ARENH'!F$28</f>
        <v>0</v>
      </c>
      <c r="AE254" s="121">
        <f>'BPU LOT 2 - 2023 ARENH'!J$24</f>
        <v>0</v>
      </c>
      <c r="AF254" s="108">
        <f t="shared" si="27"/>
        <v>2112.55942</v>
      </c>
      <c r="AG254" s="95">
        <f>'BPU LOT 2 - 2023 ARENH'!G$24</f>
        <v>69.55</v>
      </c>
      <c r="AH254" s="95">
        <f t="shared" si="25"/>
        <v>23.899899999999999</v>
      </c>
      <c r="AI254" s="95">
        <f t="shared" si="26"/>
        <v>0.98</v>
      </c>
      <c r="AJ254" s="108">
        <f>'BPU LOT 2 - 2023 ARENH'!H$24</f>
        <v>-0.24199999999999999</v>
      </c>
      <c r="AK254" s="108">
        <f>'BPU LOT 2 - 2023 ARENH'!H$25</f>
        <v>2.9000000000000001E-2</v>
      </c>
      <c r="AL254" s="108">
        <f>'BPU LOT 2 - 2023 ARENH'!H$26</f>
        <v>-0.14099999999999999</v>
      </c>
      <c r="AM254" s="108">
        <f>'BPU LOT 2 - 2023 ARENH'!H$27</f>
        <v>0.60899999999999999</v>
      </c>
      <c r="AN254" s="108">
        <f>'BPU LOT 2 - 2023 ARENH'!H$28</f>
        <v>0</v>
      </c>
      <c r="AO254" s="108">
        <f t="shared" si="28"/>
        <v>22.68513279896758</v>
      </c>
      <c r="AP254" s="108">
        <f>'BPU LOT 2 - 2023 ARENH'!K$24</f>
        <v>4.7400000000000003E-3</v>
      </c>
      <c r="AQ254" s="108">
        <f t="shared" si="29"/>
        <v>23.823240000000002</v>
      </c>
      <c r="AR254" s="110">
        <v>5.2359999999999998</v>
      </c>
      <c r="AS254" s="110">
        <v>262.65999600000004</v>
      </c>
      <c r="AT254" s="110">
        <v>69.429360000000003</v>
      </c>
      <c r="AU254" s="110">
        <v>0</v>
      </c>
      <c r="AV254" s="108">
        <f t="shared" si="30"/>
        <v>2159.0677927989677</v>
      </c>
      <c r="AW254" s="108">
        <f t="shared" si="31"/>
        <v>2496.3931487989676</v>
      </c>
    </row>
    <row r="255" spans="1:49" x14ac:dyDescent="0.35">
      <c r="A255" s="98" t="s">
        <v>182</v>
      </c>
      <c r="B255" s="100"/>
      <c r="C255" s="100"/>
      <c r="D255" s="100" t="s">
        <v>590</v>
      </c>
      <c r="E255" s="100" t="s">
        <v>599</v>
      </c>
      <c r="F255" s="98" t="s">
        <v>442</v>
      </c>
      <c r="G255" s="98"/>
      <c r="H255" s="98" t="s">
        <v>443</v>
      </c>
      <c r="I255" s="98" t="s">
        <v>413</v>
      </c>
      <c r="J255" s="98" t="s">
        <v>411</v>
      </c>
      <c r="K255" s="100" t="s">
        <v>1287</v>
      </c>
      <c r="L255" s="100" t="s">
        <v>1043</v>
      </c>
      <c r="M255" s="100" t="s">
        <v>846</v>
      </c>
      <c r="N255" s="100" t="s">
        <v>413</v>
      </c>
      <c r="O255" s="100" t="s">
        <v>411</v>
      </c>
      <c r="P255" s="100" t="s">
        <v>17</v>
      </c>
      <c r="Q255" s="100" t="s">
        <v>1341</v>
      </c>
      <c r="R255" s="102" t="s">
        <v>1307</v>
      </c>
      <c r="T255" s="105">
        <v>1817</v>
      </c>
      <c r="U255" s="105">
        <v>3836</v>
      </c>
      <c r="V255" s="105">
        <v>6889</v>
      </c>
      <c r="W255" s="105">
        <v>14887</v>
      </c>
      <c r="X255" s="105">
        <v>0</v>
      </c>
      <c r="Y255" s="106">
        <f t="shared" si="24"/>
        <v>27429</v>
      </c>
      <c r="Z255" s="108">
        <f>T255*'BPU LOT 2 - 2023 ARENH'!F$24</f>
        <v>288.39424000000002</v>
      </c>
      <c r="AA255" s="108">
        <f>U255*'BPU LOT 2 - 2023 ARENH'!F$25</f>
        <v>902.18884000000003</v>
      </c>
      <c r="AB255" s="108">
        <f>V255*'BPU LOT 2 - 2023 ARENH'!F$26</f>
        <v>1675.6114700000001</v>
      </c>
      <c r="AC255" s="108">
        <f>W255*'BPU LOT 2 - 2023 ARENH'!F$27</f>
        <v>8392.8439899999994</v>
      </c>
      <c r="AD255" s="108">
        <f>X255*'BPU LOT 2 - 2023 ARENH'!F$28</f>
        <v>0</v>
      </c>
      <c r="AE255" s="121">
        <f>'BPU LOT 2 - 2023 ARENH'!J$24</f>
        <v>0</v>
      </c>
      <c r="AF255" s="108">
        <f t="shared" si="27"/>
        <v>11259.03854</v>
      </c>
      <c r="AG255" s="95">
        <f>'BPU LOT 2 - 2023 ARENH'!G$24</f>
        <v>69.55</v>
      </c>
      <c r="AH255" s="95">
        <f t="shared" si="25"/>
        <v>23.899899999999999</v>
      </c>
      <c r="AI255" s="95">
        <f t="shared" si="26"/>
        <v>0.98</v>
      </c>
      <c r="AJ255" s="108">
        <f>'BPU LOT 2 - 2023 ARENH'!H$24</f>
        <v>-0.24199999999999999</v>
      </c>
      <c r="AK255" s="108">
        <f>'BPU LOT 2 - 2023 ARENH'!H$25</f>
        <v>2.9000000000000001E-2</v>
      </c>
      <c r="AL255" s="108">
        <f>'BPU LOT 2 - 2023 ARENH'!H$26</f>
        <v>-0.14099999999999999</v>
      </c>
      <c r="AM255" s="108">
        <f>'BPU LOT 2 - 2023 ARENH'!H$27</f>
        <v>0.60899999999999999</v>
      </c>
      <c r="AN255" s="108">
        <f>'BPU LOT 2 - 2023 ARENH'!H$28</f>
        <v>0</v>
      </c>
      <c r="AO255" s="108">
        <f t="shared" si="28"/>
        <v>113.15947281429362</v>
      </c>
      <c r="AP255" s="108">
        <f>'BPU LOT 2 - 2023 ARENH'!K$24</f>
        <v>4.7400000000000003E-3</v>
      </c>
      <c r="AQ255" s="108">
        <f t="shared" si="29"/>
        <v>130.01346000000001</v>
      </c>
      <c r="AR255" s="110">
        <v>29.866499999999998</v>
      </c>
      <c r="AS255" s="110">
        <v>498.81977999999998</v>
      </c>
      <c r="AT255" s="110">
        <v>396.02978999999999</v>
      </c>
      <c r="AU255" s="110">
        <v>0</v>
      </c>
      <c r="AV255" s="108">
        <f t="shared" si="30"/>
        <v>11502.211472814293</v>
      </c>
      <c r="AW255" s="108">
        <f t="shared" si="31"/>
        <v>12426.927542814294</v>
      </c>
    </row>
    <row r="256" spans="1:49" x14ac:dyDescent="0.35">
      <c r="AS256" s="110" t="s">
        <v>1381</v>
      </c>
    </row>
    <row r="257" spans="25:49" s="40" customFormat="1" ht="15" thickBot="1" x14ac:dyDescent="0.4">
      <c r="AS257" s="110" t="s">
        <v>1381</v>
      </c>
    </row>
    <row r="258" spans="25:49" s="40" customFormat="1" ht="15.75" customHeight="1" thickTop="1" thickBot="1" x14ac:dyDescent="0.4">
      <c r="Y258" s="179" t="s">
        <v>1355</v>
      </c>
      <c r="Z258" s="175" t="s">
        <v>1357</v>
      </c>
      <c r="AA258" s="175" t="s">
        <v>1358</v>
      </c>
      <c r="AB258" s="175" t="s">
        <v>1359</v>
      </c>
      <c r="AC258" s="175" t="s">
        <v>1360</v>
      </c>
      <c r="AD258" s="175" t="s">
        <v>1361</v>
      </c>
      <c r="AE258" s="178" t="s">
        <v>1354</v>
      </c>
      <c r="AF258" s="176" t="s">
        <v>1356</v>
      </c>
      <c r="AO258" s="189" t="s">
        <v>1362</v>
      </c>
      <c r="AP258" s="186"/>
      <c r="AQ258" s="191" t="s">
        <v>1363</v>
      </c>
      <c r="AR258" s="180" t="s">
        <v>1364</v>
      </c>
      <c r="AS258" s="110" t="s">
        <v>1381</v>
      </c>
      <c r="AT258" s="180" t="s">
        <v>1365</v>
      </c>
      <c r="AU258" s="180" t="s">
        <v>1366</v>
      </c>
      <c r="AV258" s="182" t="s">
        <v>1367</v>
      </c>
      <c r="AW258" s="184" t="s">
        <v>1368</v>
      </c>
    </row>
    <row r="259" spans="25:49" ht="15.75" customHeight="1" thickTop="1" thickBot="1" x14ac:dyDescent="0.4">
      <c r="Y259" s="179"/>
      <c r="Z259" s="175"/>
      <c r="AA259" s="175"/>
      <c r="AB259" s="175"/>
      <c r="AC259" s="175"/>
      <c r="AD259" s="175"/>
      <c r="AE259" s="178"/>
      <c r="AF259" s="176"/>
      <c r="AO259" s="190"/>
      <c r="AP259" s="187"/>
      <c r="AQ259" s="192"/>
      <c r="AR259" s="181"/>
      <c r="AS259" s="110" t="s">
        <v>1381</v>
      </c>
      <c r="AT259" s="181"/>
      <c r="AU259" s="181"/>
      <c r="AV259" s="183"/>
      <c r="AW259" s="185"/>
    </row>
    <row r="260" spans="25:49" ht="15.5" thickTop="1" thickBot="1" x14ac:dyDescent="0.4">
      <c r="Y260" s="115">
        <f>SUM(Y13:Y259)</f>
        <v>12224504</v>
      </c>
      <c r="Z260" s="116">
        <f t="shared" ref="Z260:AF260" si="32">SUM(Z12:Z259)</f>
        <v>179622.32570999998</v>
      </c>
      <c r="AA260" s="116">
        <f t="shared" si="32"/>
        <v>539185.06454999989</v>
      </c>
      <c r="AB260" s="116">
        <f t="shared" si="32"/>
        <v>730539.59171999979</v>
      </c>
      <c r="AC260" s="116">
        <f t="shared" si="32"/>
        <v>3040927.1342100003</v>
      </c>
      <c r="AD260" s="116">
        <f t="shared" si="32"/>
        <v>267294.97211999999</v>
      </c>
      <c r="AE260" s="116">
        <f t="shared" si="32"/>
        <v>0</v>
      </c>
      <c r="AF260" s="117">
        <f t="shared" si="32"/>
        <v>4757569.0883100033</v>
      </c>
      <c r="AG260" s="112"/>
      <c r="AH260" s="112"/>
      <c r="AI260" s="112"/>
      <c r="AJ260" s="112"/>
      <c r="AK260" s="112"/>
      <c r="AL260" s="112"/>
      <c r="AM260" s="112"/>
      <c r="AN260" s="112"/>
      <c r="AO260" s="118">
        <f>SUM(AO12:AO259)</f>
        <v>46519.908408256029</v>
      </c>
      <c r="AP260" s="188"/>
      <c r="AQ260" s="118">
        <f t="shared" ref="AQ260" si="33">SUM(AQ12:AQ259)</f>
        <v>57944.148959999991</v>
      </c>
      <c r="AR260" s="118">
        <f t="shared" ref="AR260" si="34">SUM(AR12:AR259)</f>
        <v>14181.573499999997</v>
      </c>
      <c r="AS260" s="110" t="s">
        <v>1381</v>
      </c>
      <c r="AT260" s="118">
        <f t="shared" ref="AT260" si="35">SUM(AT12:AT259)</f>
        <v>128500.86990000008</v>
      </c>
      <c r="AU260" s="118">
        <f t="shared" ref="AU260" si="36">SUM(AU12:AU259)</f>
        <v>0</v>
      </c>
      <c r="AV260" s="118">
        <f t="shared" ref="AV260" si="37">SUM(AV12:AV259)</f>
        <v>4862033.1456782538</v>
      </c>
      <c r="AW260" s="118">
        <f t="shared" ref="AW260" si="38">SUM(AW12:AW259)</f>
        <v>5091586.4879872566</v>
      </c>
    </row>
    <row r="261" spans="25:49" ht="15" thickTop="1" x14ac:dyDescent="0.35">
      <c r="AS261" s="110" t="s">
        <v>1381</v>
      </c>
    </row>
    <row r="262" spans="25:49" x14ac:dyDescent="0.35">
      <c r="AS262" s="110" t="s">
        <v>1381</v>
      </c>
    </row>
    <row r="263" spans="25:49" x14ac:dyDescent="0.35">
      <c r="AS263" s="110" t="s">
        <v>1381</v>
      </c>
    </row>
    <row r="264" spans="25:49" x14ac:dyDescent="0.35">
      <c r="AS264" s="110" t="s">
        <v>1381</v>
      </c>
    </row>
    <row r="265" spans="25:49" x14ac:dyDescent="0.35">
      <c r="AS265" s="110" t="s">
        <v>1381</v>
      </c>
    </row>
    <row r="266" spans="25:49" x14ac:dyDescent="0.35">
      <c r="AS266" s="110" t="s">
        <v>1381</v>
      </c>
    </row>
    <row r="267" spans="25:49" x14ac:dyDescent="0.35">
      <c r="AS267" s="110" t="s">
        <v>1381</v>
      </c>
    </row>
    <row r="268" spans="25:49" x14ac:dyDescent="0.35">
      <c r="AS268" s="110" t="s">
        <v>1381</v>
      </c>
    </row>
    <row r="269" spans="25:49" x14ac:dyDescent="0.35">
      <c r="AS269" s="110" t="s">
        <v>1381</v>
      </c>
    </row>
    <row r="270" spans="25:49" x14ac:dyDescent="0.35">
      <c r="AS270" s="110" t="s">
        <v>1381</v>
      </c>
    </row>
    <row r="271" spans="25:49" x14ac:dyDescent="0.35">
      <c r="AS271" s="110" t="s">
        <v>1381</v>
      </c>
    </row>
    <row r="272" spans="25:49" x14ac:dyDescent="0.35">
      <c r="AS272" s="110" t="s">
        <v>1381</v>
      </c>
    </row>
    <row r="273" spans="45:45" x14ac:dyDescent="0.35">
      <c r="AS273" s="110" t="s">
        <v>1381</v>
      </c>
    </row>
    <row r="274" spans="45:45" x14ac:dyDescent="0.35">
      <c r="AS274" s="110" t="s">
        <v>1381</v>
      </c>
    </row>
    <row r="275" spans="45:45" x14ac:dyDescent="0.35">
      <c r="AS275" s="110" t="s">
        <v>1381</v>
      </c>
    </row>
    <row r="276" spans="45:45" x14ac:dyDescent="0.35">
      <c r="AS276" s="110" t="s">
        <v>1381</v>
      </c>
    </row>
    <row r="277" spans="45:45" x14ac:dyDescent="0.35">
      <c r="AS277" s="110" t="s">
        <v>1381</v>
      </c>
    </row>
    <row r="278" spans="45:45" x14ac:dyDescent="0.35">
      <c r="AS278" s="110" t="s">
        <v>1381</v>
      </c>
    </row>
    <row r="279" spans="45:45" x14ac:dyDescent="0.35">
      <c r="AS279" s="110" t="s">
        <v>1381</v>
      </c>
    </row>
    <row r="280" spans="45:45" x14ac:dyDescent="0.35">
      <c r="AS280" s="110" t="s">
        <v>1381</v>
      </c>
    </row>
    <row r="281" spans="45:45" x14ac:dyDescent="0.35">
      <c r="AS281" s="110" t="s">
        <v>1381</v>
      </c>
    </row>
    <row r="282" spans="45:45" x14ac:dyDescent="0.35">
      <c r="AS282" s="110" t="s">
        <v>1381</v>
      </c>
    </row>
    <row r="283" spans="45:45" x14ac:dyDescent="0.35">
      <c r="AS283" s="110" t="s">
        <v>1381</v>
      </c>
    </row>
    <row r="284" spans="45:45" x14ac:dyDescent="0.35">
      <c r="AS284" s="110" t="s">
        <v>1381</v>
      </c>
    </row>
    <row r="285" spans="45:45" x14ac:dyDescent="0.35">
      <c r="AS285" s="110" t="s">
        <v>1381</v>
      </c>
    </row>
    <row r="286" spans="45:45" x14ac:dyDescent="0.35">
      <c r="AS286" s="110" t="s">
        <v>1381</v>
      </c>
    </row>
    <row r="287" spans="45:45" x14ac:dyDescent="0.35">
      <c r="AS287" s="110" t="s">
        <v>1381</v>
      </c>
    </row>
    <row r="288" spans="45:45" x14ac:dyDescent="0.35">
      <c r="AS288" s="110" t="s">
        <v>1381</v>
      </c>
    </row>
    <row r="289" spans="45:45" x14ac:dyDescent="0.35">
      <c r="AS289" s="110" t="s">
        <v>1381</v>
      </c>
    </row>
    <row r="290" spans="45:45" x14ac:dyDescent="0.35">
      <c r="AS290" s="110" t="s">
        <v>1381</v>
      </c>
    </row>
    <row r="291" spans="45:45" x14ac:dyDescent="0.35">
      <c r="AS291" s="110" t="s">
        <v>1381</v>
      </c>
    </row>
    <row r="292" spans="45:45" x14ac:dyDescent="0.35">
      <c r="AS292" s="110" t="s">
        <v>1381</v>
      </c>
    </row>
    <row r="293" spans="45:45" x14ac:dyDescent="0.35">
      <c r="AS293" s="110" t="s">
        <v>1381</v>
      </c>
    </row>
    <row r="294" spans="45:45" x14ac:dyDescent="0.35">
      <c r="AS294" s="110" t="s">
        <v>1381</v>
      </c>
    </row>
    <row r="295" spans="45:45" x14ac:dyDescent="0.35">
      <c r="AS295" s="110" t="s">
        <v>1381</v>
      </c>
    </row>
    <row r="296" spans="45:45" x14ac:dyDescent="0.35">
      <c r="AS296" s="110" t="s">
        <v>1381</v>
      </c>
    </row>
    <row r="297" spans="45:45" x14ac:dyDescent="0.35">
      <c r="AS297" s="110" t="s">
        <v>1381</v>
      </c>
    </row>
    <row r="298" spans="45:45" x14ac:dyDescent="0.35">
      <c r="AS298" s="110" t="s">
        <v>1381</v>
      </c>
    </row>
    <row r="299" spans="45:45" x14ac:dyDescent="0.35">
      <c r="AS299" s="110" t="s">
        <v>1381</v>
      </c>
    </row>
    <row r="300" spans="45:45" x14ac:dyDescent="0.35">
      <c r="AS300" s="110" t="s">
        <v>1381</v>
      </c>
    </row>
    <row r="301" spans="45:45" x14ac:dyDescent="0.35">
      <c r="AS301" s="110" t="s">
        <v>1381</v>
      </c>
    </row>
    <row r="302" spans="45:45" x14ac:dyDescent="0.35">
      <c r="AS302" s="110" t="s">
        <v>1381</v>
      </c>
    </row>
    <row r="303" spans="45:45" x14ac:dyDescent="0.35">
      <c r="AS303" s="110" t="s">
        <v>1381</v>
      </c>
    </row>
    <row r="304" spans="45:45" x14ac:dyDescent="0.35">
      <c r="AS304" s="110" t="s">
        <v>1381</v>
      </c>
    </row>
    <row r="305" spans="45:45" x14ac:dyDescent="0.35">
      <c r="AS305" s="110" t="s">
        <v>1381</v>
      </c>
    </row>
    <row r="306" spans="45:45" x14ac:dyDescent="0.35">
      <c r="AS306" s="110" t="s">
        <v>1381</v>
      </c>
    </row>
    <row r="307" spans="45:45" x14ac:dyDescent="0.35">
      <c r="AS307" s="110" t="s">
        <v>1381</v>
      </c>
    </row>
    <row r="308" spans="45:45" x14ac:dyDescent="0.35">
      <c r="AS308" s="110" t="s">
        <v>1381</v>
      </c>
    </row>
    <row r="309" spans="45:45" x14ac:dyDescent="0.35">
      <c r="AS309" s="110" t="s">
        <v>1381</v>
      </c>
    </row>
    <row r="310" spans="45:45" x14ac:dyDescent="0.35">
      <c r="AS310" s="110" t="s">
        <v>1381</v>
      </c>
    </row>
    <row r="311" spans="45:45" x14ac:dyDescent="0.35">
      <c r="AS311" s="110" t="s">
        <v>1381</v>
      </c>
    </row>
    <row r="312" spans="45:45" x14ac:dyDescent="0.35">
      <c r="AS312" s="110" t="s">
        <v>1381</v>
      </c>
    </row>
    <row r="313" spans="45:45" x14ac:dyDescent="0.35">
      <c r="AS313" s="110" t="s">
        <v>1381</v>
      </c>
    </row>
    <row r="314" spans="45:45" x14ac:dyDescent="0.35">
      <c r="AS314" s="110" t="s">
        <v>1381</v>
      </c>
    </row>
    <row r="315" spans="45:45" x14ac:dyDescent="0.35">
      <c r="AS315" s="110" t="s">
        <v>1381</v>
      </c>
    </row>
    <row r="316" spans="45:45" x14ac:dyDescent="0.35">
      <c r="AS316" s="110" t="s">
        <v>1381</v>
      </c>
    </row>
    <row r="317" spans="45:45" x14ac:dyDescent="0.35">
      <c r="AS317" s="110" t="s">
        <v>1381</v>
      </c>
    </row>
    <row r="318" spans="45:45" x14ac:dyDescent="0.35">
      <c r="AS318" s="110" t="s">
        <v>1381</v>
      </c>
    </row>
    <row r="319" spans="45:45" x14ac:dyDescent="0.35">
      <c r="AS319" s="110" t="s">
        <v>1381</v>
      </c>
    </row>
    <row r="320" spans="45:45" x14ac:dyDescent="0.35">
      <c r="AS320" s="110" t="s">
        <v>1381</v>
      </c>
    </row>
    <row r="321" spans="45:45" x14ac:dyDescent="0.35">
      <c r="AS321" s="110" t="s">
        <v>1381</v>
      </c>
    </row>
    <row r="322" spans="45:45" x14ac:dyDescent="0.35">
      <c r="AS322" s="110" t="s">
        <v>1381</v>
      </c>
    </row>
    <row r="323" spans="45:45" x14ac:dyDescent="0.35">
      <c r="AS323" s="110" t="s">
        <v>1381</v>
      </c>
    </row>
    <row r="324" spans="45:45" x14ac:dyDescent="0.35">
      <c r="AS324" s="110" t="s">
        <v>1381</v>
      </c>
    </row>
    <row r="325" spans="45:45" x14ac:dyDescent="0.35">
      <c r="AS325" s="110" t="s">
        <v>1381</v>
      </c>
    </row>
    <row r="326" spans="45:45" x14ac:dyDescent="0.35">
      <c r="AS326" s="110" t="s">
        <v>1381</v>
      </c>
    </row>
    <row r="327" spans="45:45" x14ac:dyDescent="0.35">
      <c r="AS327" s="110" t="s">
        <v>1381</v>
      </c>
    </row>
    <row r="328" spans="45:45" x14ac:dyDescent="0.35">
      <c r="AS328" s="110" t="s">
        <v>1381</v>
      </c>
    </row>
    <row r="329" spans="45:45" x14ac:dyDescent="0.35">
      <c r="AS329" s="110" t="s">
        <v>1381</v>
      </c>
    </row>
    <row r="330" spans="45:45" x14ac:dyDescent="0.35">
      <c r="AS330" s="110" t="s">
        <v>1381</v>
      </c>
    </row>
    <row r="331" spans="45:45" x14ac:dyDescent="0.35">
      <c r="AS331" s="110" t="s">
        <v>1381</v>
      </c>
    </row>
    <row r="332" spans="45:45" x14ac:dyDescent="0.35">
      <c r="AS332" s="110" t="s">
        <v>1381</v>
      </c>
    </row>
    <row r="333" spans="45:45" x14ac:dyDescent="0.35">
      <c r="AS333" s="110" t="s">
        <v>1381</v>
      </c>
    </row>
    <row r="334" spans="45:45" x14ac:dyDescent="0.35">
      <c r="AS334" s="110" t="s">
        <v>1381</v>
      </c>
    </row>
    <row r="335" spans="45:45" x14ac:dyDescent="0.35">
      <c r="AS335" s="110" t="s">
        <v>1381</v>
      </c>
    </row>
    <row r="336" spans="45:45" x14ac:dyDescent="0.35">
      <c r="AS336" s="110" t="s">
        <v>1381</v>
      </c>
    </row>
    <row r="337" spans="45:45" x14ac:dyDescent="0.35">
      <c r="AS337" s="110" t="s">
        <v>1381</v>
      </c>
    </row>
    <row r="338" spans="45:45" x14ac:dyDescent="0.35">
      <c r="AS338" s="110" t="s">
        <v>1381</v>
      </c>
    </row>
    <row r="339" spans="45:45" x14ac:dyDescent="0.35">
      <c r="AS339" s="110" t="s">
        <v>1381</v>
      </c>
    </row>
    <row r="340" spans="45:45" x14ac:dyDescent="0.35">
      <c r="AS340" s="110" t="s">
        <v>1381</v>
      </c>
    </row>
    <row r="341" spans="45:45" x14ac:dyDescent="0.35">
      <c r="AS341" s="110" t="s">
        <v>1381</v>
      </c>
    </row>
    <row r="342" spans="45:45" x14ac:dyDescent="0.35">
      <c r="AS342" s="110" t="s">
        <v>1381</v>
      </c>
    </row>
    <row r="343" spans="45:45" x14ac:dyDescent="0.35">
      <c r="AS343" s="110" t="s">
        <v>1381</v>
      </c>
    </row>
    <row r="344" spans="45:45" x14ac:dyDescent="0.35">
      <c r="AS344" s="110" t="s">
        <v>1381</v>
      </c>
    </row>
    <row r="345" spans="45:45" x14ac:dyDescent="0.35">
      <c r="AS345" s="110" t="s">
        <v>1381</v>
      </c>
    </row>
    <row r="346" spans="45:45" x14ac:dyDescent="0.35">
      <c r="AS346" s="110" t="s">
        <v>1381</v>
      </c>
    </row>
    <row r="347" spans="45:45" x14ac:dyDescent="0.35">
      <c r="AS347" s="110" t="s">
        <v>1381</v>
      </c>
    </row>
    <row r="348" spans="45:45" x14ac:dyDescent="0.35">
      <c r="AS348" s="110" t="s">
        <v>1381</v>
      </c>
    </row>
    <row r="349" spans="45:45" x14ac:dyDescent="0.35">
      <c r="AS349" s="110" t="s">
        <v>1381</v>
      </c>
    </row>
    <row r="350" spans="45:45" x14ac:dyDescent="0.35">
      <c r="AS350" s="110" t="s">
        <v>1381</v>
      </c>
    </row>
    <row r="351" spans="45:45" x14ac:dyDescent="0.35">
      <c r="AS351" s="110" t="s">
        <v>1381</v>
      </c>
    </row>
    <row r="352" spans="45:45" x14ac:dyDescent="0.35">
      <c r="AS352" s="110" t="s">
        <v>1381</v>
      </c>
    </row>
    <row r="353" spans="45:45" x14ac:dyDescent="0.35">
      <c r="AS353" s="110" t="s">
        <v>1381</v>
      </c>
    </row>
    <row r="354" spans="45:45" x14ac:dyDescent="0.35">
      <c r="AS354" s="110" t="s">
        <v>1381</v>
      </c>
    </row>
    <row r="355" spans="45:45" x14ac:dyDescent="0.35">
      <c r="AS355" s="110" t="s">
        <v>1381</v>
      </c>
    </row>
    <row r="356" spans="45:45" x14ac:dyDescent="0.35">
      <c r="AS356" s="110" t="s">
        <v>1381</v>
      </c>
    </row>
    <row r="357" spans="45:45" x14ac:dyDescent="0.35">
      <c r="AS357" s="110" t="s">
        <v>1381</v>
      </c>
    </row>
    <row r="358" spans="45:45" x14ac:dyDescent="0.35">
      <c r="AS358" s="110" t="s">
        <v>1381</v>
      </c>
    </row>
    <row r="359" spans="45:45" x14ac:dyDescent="0.35">
      <c r="AS359" s="110" t="s">
        <v>1381</v>
      </c>
    </row>
    <row r="360" spans="45:45" x14ac:dyDescent="0.35">
      <c r="AS360" s="110" t="s">
        <v>1381</v>
      </c>
    </row>
    <row r="361" spans="45:45" x14ac:dyDescent="0.35">
      <c r="AS361" s="110" t="s">
        <v>1381</v>
      </c>
    </row>
    <row r="362" spans="45:45" x14ac:dyDescent="0.35">
      <c r="AS362" s="110" t="s">
        <v>1381</v>
      </c>
    </row>
    <row r="363" spans="45:45" x14ac:dyDescent="0.35">
      <c r="AS363" s="110" t="s">
        <v>1381</v>
      </c>
    </row>
    <row r="364" spans="45:45" x14ac:dyDescent="0.35">
      <c r="AS364" s="110" t="s">
        <v>1381</v>
      </c>
    </row>
    <row r="365" spans="45:45" x14ac:dyDescent="0.35">
      <c r="AS365" s="110" t="s">
        <v>1381</v>
      </c>
    </row>
    <row r="366" spans="45:45" x14ac:dyDescent="0.35">
      <c r="AS366" s="110" t="s">
        <v>1381</v>
      </c>
    </row>
    <row r="367" spans="45:45" x14ac:dyDescent="0.35">
      <c r="AS367" s="110" t="s">
        <v>1381</v>
      </c>
    </row>
    <row r="368" spans="45:45" x14ac:dyDescent="0.35">
      <c r="AS368" s="110" t="s">
        <v>1381</v>
      </c>
    </row>
    <row r="369" spans="45:45" x14ac:dyDescent="0.35">
      <c r="AS369" s="110" t="s">
        <v>1381</v>
      </c>
    </row>
    <row r="370" spans="45:45" x14ac:dyDescent="0.35">
      <c r="AS370" s="110" t="s">
        <v>1381</v>
      </c>
    </row>
    <row r="371" spans="45:45" x14ac:dyDescent="0.35">
      <c r="AS371" s="110" t="s">
        <v>1381</v>
      </c>
    </row>
    <row r="372" spans="45:45" x14ac:dyDescent="0.35">
      <c r="AS372" s="110" t="s">
        <v>1381</v>
      </c>
    </row>
    <row r="373" spans="45:45" x14ac:dyDescent="0.35">
      <c r="AS373" s="110" t="s">
        <v>1381</v>
      </c>
    </row>
    <row r="374" spans="45:45" x14ac:dyDescent="0.35">
      <c r="AS374" s="110" t="s">
        <v>1381</v>
      </c>
    </row>
    <row r="375" spans="45:45" x14ac:dyDescent="0.35">
      <c r="AS375" s="110" t="s">
        <v>1381</v>
      </c>
    </row>
    <row r="376" spans="45:45" x14ac:dyDescent="0.35">
      <c r="AS376" s="110" t="s">
        <v>1381</v>
      </c>
    </row>
    <row r="377" spans="45:45" x14ac:dyDescent="0.35">
      <c r="AS377" s="110" t="s">
        <v>1381</v>
      </c>
    </row>
    <row r="378" spans="45:45" x14ac:dyDescent="0.35">
      <c r="AS378" s="110" t="s">
        <v>1381</v>
      </c>
    </row>
    <row r="379" spans="45:45" x14ac:dyDescent="0.35">
      <c r="AS379" s="110" t="s">
        <v>1381</v>
      </c>
    </row>
    <row r="380" spans="45:45" x14ac:dyDescent="0.35">
      <c r="AS380" s="110" t="s">
        <v>1381</v>
      </c>
    </row>
    <row r="381" spans="45:45" x14ac:dyDescent="0.35">
      <c r="AS381" s="110" t="s">
        <v>1381</v>
      </c>
    </row>
    <row r="382" spans="45:45" x14ac:dyDescent="0.35">
      <c r="AS382" s="110" t="s">
        <v>1381</v>
      </c>
    </row>
    <row r="383" spans="45:45" x14ac:dyDescent="0.35">
      <c r="AS383" s="110" t="s">
        <v>1381</v>
      </c>
    </row>
    <row r="384" spans="45:45" x14ac:dyDescent="0.35">
      <c r="AS384" s="110" t="s">
        <v>1381</v>
      </c>
    </row>
    <row r="385" spans="45:45" x14ac:dyDescent="0.35">
      <c r="AS385" s="110" t="s">
        <v>1381</v>
      </c>
    </row>
    <row r="386" spans="45:45" x14ac:dyDescent="0.35">
      <c r="AS386" s="110" t="s">
        <v>1381</v>
      </c>
    </row>
    <row r="387" spans="45:45" x14ac:dyDescent="0.35">
      <c r="AS387" s="110" t="s">
        <v>1381</v>
      </c>
    </row>
    <row r="388" spans="45:45" x14ac:dyDescent="0.35">
      <c r="AS388" s="110" t="s">
        <v>1381</v>
      </c>
    </row>
    <row r="389" spans="45:45" x14ac:dyDescent="0.35">
      <c r="AS389" s="110" t="s">
        <v>1381</v>
      </c>
    </row>
    <row r="390" spans="45:45" x14ac:dyDescent="0.35">
      <c r="AS390" s="110" t="s">
        <v>1381</v>
      </c>
    </row>
    <row r="391" spans="45:45" x14ac:dyDescent="0.35">
      <c r="AS391" s="110" t="s">
        <v>1381</v>
      </c>
    </row>
    <row r="392" spans="45:45" x14ac:dyDescent="0.35">
      <c r="AS392" s="110" t="s">
        <v>1381</v>
      </c>
    </row>
    <row r="393" spans="45:45" x14ac:dyDescent="0.35">
      <c r="AS393" s="110" t="s">
        <v>1381</v>
      </c>
    </row>
    <row r="394" spans="45:45" x14ac:dyDescent="0.35">
      <c r="AS394" s="110" t="s">
        <v>1381</v>
      </c>
    </row>
    <row r="395" spans="45:45" x14ac:dyDescent="0.35">
      <c r="AS395" s="110" t="s">
        <v>1381</v>
      </c>
    </row>
    <row r="396" spans="45:45" x14ac:dyDescent="0.35">
      <c r="AS396" s="110" t="s">
        <v>1381</v>
      </c>
    </row>
    <row r="397" spans="45:45" x14ac:dyDescent="0.35">
      <c r="AS397" s="110" t="s">
        <v>1381</v>
      </c>
    </row>
    <row r="398" spans="45:45" x14ac:dyDescent="0.35">
      <c r="AS398" s="110" t="s">
        <v>1381</v>
      </c>
    </row>
    <row r="399" spans="45:45" x14ac:dyDescent="0.35">
      <c r="AS399" s="110" t="s">
        <v>1381</v>
      </c>
    </row>
    <row r="400" spans="45:45" x14ac:dyDescent="0.35">
      <c r="AS400" s="110" t="s">
        <v>1381</v>
      </c>
    </row>
    <row r="401" spans="45:45" x14ac:dyDescent="0.35">
      <c r="AS401" s="110" t="s">
        <v>1381</v>
      </c>
    </row>
    <row r="402" spans="45:45" x14ac:dyDescent="0.35">
      <c r="AS402" s="110" t="s">
        <v>1381</v>
      </c>
    </row>
    <row r="403" spans="45:45" x14ac:dyDescent="0.35">
      <c r="AS403" s="110" t="s">
        <v>1381</v>
      </c>
    </row>
    <row r="404" spans="45:45" x14ac:dyDescent="0.35">
      <c r="AS404" s="110" t="s">
        <v>1381</v>
      </c>
    </row>
    <row r="405" spans="45:45" x14ac:dyDescent="0.35">
      <c r="AS405" s="110" t="s">
        <v>1381</v>
      </c>
    </row>
    <row r="406" spans="45:45" x14ac:dyDescent="0.35">
      <c r="AS406" s="110" t="s">
        <v>1381</v>
      </c>
    </row>
    <row r="407" spans="45:45" x14ac:dyDescent="0.35">
      <c r="AS407" s="110" t="s">
        <v>1381</v>
      </c>
    </row>
    <row r="408" spans="45:45" x14ac:dyDescent="0.35">
      <c r="AS408" s="110" t="s">
        <v>1381</v>
      </c>
    </row>
    <row r="409" spans="45:45" x14ac:dyDescent="0.35">
      <c r="AS409" s="110" t="s">
        <v>1381</v>
      </c>
    </row>
    <row r="410" spans="45:45" x14ac:dyDescent="0.35">
      <c r="AS410" s="110" t="s">
        <v>1381</v>
      </c>
    </row>
    <row r="411" spans="45:45" x14ac:dyDescent="0.35">
      <c r="AS411" s="110" t="s">
        <v>1381</v>
      </c>
    </row>
    <row r="412" spans="45:45" x14ac:dyDescent="0.35">
      <c r="AS412" s="110" t="s">
        <v>1381</v>
      </c>
    </row>
    <row r="413" spans="45:45" x14ac:dyDescent="0.35">
      <c r="AS413" s="110" t="s">
        <v>1381</v>
      </c>
    </row>
    <row r="414" spans="45:45" x14ac:dyDescent="0.35">
      <c r="AS414" s="110" t="s">
        <v>1381</v>
      </c>
    </row>
    <row r="415" spans="45:45" x14ac:dyDescent="0.35">
      <c r="AS415" s="110" t="s">
        <v>1381</v>
      </c>
    </row>
    <row r="416" spans="45:45" x14ac:dyDescent="0.35">
      <c r="AS416" s="110" t="s">
        <v>1381</v>
      </c>
    </row>
    <row r="417" spans="45:45" x14ac:dyDescent="0.35">
      <c r="AS417" s="110" t="s">
        <v>1381</v>
      </c>
    </row>
    <row r="418" spans="45:45" x14ac:dyDescent="0.35">
      <c r="AS418" s="110" t="s">
        <v>1381</v>
      </c>
    </row>
    <row r="419" spans="45:45" x14ac:dyDescent="0.35">
      <c r="AS419" s="110" t="s">
        <v>1381</v>
      </c>
    </row>
    <row r="420" spans="45:45" x14ac:dyDescent="0.35">
      <c r="AS420" s="110" t="s">
        <v>1381</v>
      </c>
    </row>
    <row r="421" spans="45:45" x14ac:dyDescent="0.35">
      <c r="AS421" s="110" t="s">
        <v>1381</v>
      </c>
    </row>
    <row r="422" spans="45:45" x14ac:dyDescent="0.35">
      <c r="AS422" s="110" t="s">
        <v>1381</v>
      </c>
    </row>
    <row r="423" spans="45:45" x14ac:dyDescent="0.35">
      <c r="AS423" s="110" t="s">
        <v>1381</v>
      </c>
    </row>
    <row r="424" spans="45:45" x14ac:dyDescent="0.35">
      <c r="AS424" s="110" t="s">
        <v>1381</v>
      </c>
    </row>
    <row r="425" spans="45:45" x14ac:dyDescent="0.35">
      <c r="AS425" s="110" t="s">
        <v>1381</v>
      </c>
    </row>
    <row r="426" spans="45:45" x14ac:dyDescent="0.35">
      <c r="AS426" s="110" t="s">
        <v>1381</v>
      </c>
    </row>
    <row r="427" spans="45:45" x14ac:dyDescent="0.35">
      <c r="AS427" s="110" t="s">
        <v>1381</v>
      </c>
    </row>
    <row r="428" spans="45:45" x14ac:dyDescent="0.35">
      <c r="AS428" s="110" t="s">
        <v>1381</v>
      </c>
    </row>
    <row r="429" spans="45:45" x14ac:dyDescent="0.35">
      <c r="AS429" s="110" t="s">
        <v>1381</v>
      </c>
    </row>
    <row r="430" spans="45:45" x14ac:dyDescent="0.35">
      <c r="AS430" s="110" t="s">
        <v>1381</v>
      </c>
    </row>
    <row r="431" spans="45:45" x14ac:dyDescent="0.35">
      <c r="AS431" s="110" t="s">
        <v>1381</v>
      </c>
    </row>
    <row r="432" spans="45:45" x14ac:dyDescent="0.35">
      <c r="AS432" s="110" t="s">
        <v>1381</v>
      </c>
    </row>
    <row r="433" spans="45:45" x14ac:dyDescent="0.35">
      <c r="AS433" s="110" t="s">
        <v>1381</v>
      </c>
    </row>
    <row r="434" spans="45:45" x14ac:dyDescent="0.35">
      <c r="AS434" s="110" t="s">
        <v>1381</v>
      </c>
    </row>
    <row r="435" spans="45:45" x14ac:dyDescent="0.35">
      <c r="AS435" s="110" t="s">
        <v>1381</v>
      </c>
    </row>
    <row r="436" spans="45:45" x14ac:dyDescent="0.35">
      <c r="AS436" s="110" t="s">
        <v>1381</v>
      </c>
    </row>
    <row r="437" spans="45:45" x14ac:dyDescent="0.35">
      <c r="AS437" s="110" t="s">
        <v>1381</v>
      </c>
    </row>
    <row r="438" spans="45:45" x14ac:dyDescent="0.35">
      <c r="AS438" s="110" t="s">
        <v>1381</v>
      </c>
    </row>
    <row r="439" spans="45:45" x14ac:dyDescent="0.35">
      <c r="AS439" s="110" t="s">
        <v>1381</v>
      </c>
    </row>
    <row r="440" spans="45:45" x14ac:dyDescent="0.35">
      <c r="AS440" s="110" t="s">
        <v>1381</v>
      </c>
    </row>
    <row r="441" spans="45:45" x14ac:dyDescent="0.35">
      <c r="AS441" s="110" t="s">
        <v>1381</v>
      </c>
    </row>
    <row r="442" spans="45:45" x14ac:dyDescent="0.35">
      <c r="AS442" s="110" t="s">
        <v>1381</v>
      </c>
    </row>
    <row r="443" spans="45:45" x14ac:dyDescent="0.35">
      <c r="AS443" s="110" t="s">
        <v>1381</v>
      </c>
    </row>
    <row r="444" spans="45:45" x14ac:dyDescent="0.35">
      <c r="AS444" s="110" t="s">
        <v>1381</v>
      </c>
    </row>
    <row r="445" spans="45:45" x14ac:dyDescent="0.35">
      <c r="AS445" s="110" t="s">
        <v>1381</v>
      </c>
    </row>
    <row r="446" spans="45:45" x14ac:dyDescent="0.35">
      <c r="AS446" s="110" t="s">
        <v>1381</v>
      </c>
    </row>
    <row r="447" spans="45:45" x14ac:dyDescent="0.35">
      <c r="AS447" s="110" t="s">
        <v>1381</v>
      </c>
    </row>
    <row r="448" spans="45:45" x14ac:dyDescent="0.35">
      <c r="AS448" s="110" t="s">
        <v>1381</v>
      </c>
    </row>
    <row r="449" spans="45:45" x14ac:dyDescent="0.35">
      <c r="AS449" s="110" t="s">
        <v>1381</v>
      </c>
    </row>
    <row r="450" spans="45:45" x14ac:dyDescent="0.35">
      <c r="AS450" s="110" t="s">
        <v>1381</v>
      </c>
    </row>
    <row r="451" spans="45:45" x14ac:dyDescent="0.35">
      <c r="AS451" s="110" t="s">
        <v>1381</v>
      </c>
    </row>
    <row r="452" spans="45:45" x14ac:dyDescent="0.35">
      <c r="AS452" s="110" t="s">
        <v>1381</v>
      </c>
    </row>
    <row r="453" spans="45:45" x14ac:dyDescent="0.35">
      <c r="AS453" s="110" t="s">
        <v>1381</v>
      </c>
    </row>
    <row r="454" spans="45:45" x14ac:dyDescent="0.35">
      <c r="AS454" s="110" t="s">
        <v>1381</v>
      </c>
    </row>
    <row r="455" spans="45:45" x14ac:dyDescent="0.35">
      <c r="AS455" s="110" t="s">
        <v>1381</v>
      </c>
    </row>
    <row r="456" spans="45:45" x14ac:dyDescent="0.35">
      <c r="AS456" s="110" t="s">
        <v>1381</v>
      </c>
    </row>
    <row r="457" spans="45:45" x14ac:dyDescent="0.35">
      <c r="AS457" s="110" t="s">
        <v>1381</v>
      </c>
    </row>
    <row r="458" spans="45:45" x14ac:dyDescent="0.35">
      <c r="AS458" s="110" t="s">
        <v>1381</v>
      </c>
    </row>
    <row r="459" spans="45:45" x14ac:dyDescent="0.35">
      <c r="AS459" s="110" t="s">
        <v>1381</v>
      </c>
    </row>
    <row r="460" spans="45:45" x14ac:dyDescent="0.35">
      <c r="AS460" s="110" t="s">
        <v>1381</v>
      </c>
    </row>
    <row r="461" spans="45:45" x14ac:dyDescent="0.35">
      <c r="AS461" s="110" t="s">
        <v>1381</v>
      </c>
    </row>
    <row r="462" spans="45:45" x14ac:dyDescent="0.35">
      <c r="AS462" s="110" t="s">
        <v>1381</v>
      </c>
    </row>
    <row r="463" spans="45:45" x14ac:dyDescent="0.35">
      <c r="AS463" s="110" t="s">
        <v>1381</v>
      </c>
    </row>
    <row r="464" spans="45:45" x14ac:dyDescent="0.35">
      <c r="AS464" s="110" t="s">
        <v>1381</v>
      </c>
    </row>
    <row r="465" spans="45:45" x14ac:dyDescent="0.35">
      <c r="AS465" s="110" t="s">
        <v>1381</v>
      </c>
    </row>
    <row r="466" spans="45:45" x14ac:dyDescent="0.35">
      <c r="AS466" s="110" t="s">
        <v>1381</v>
      </c>
    </row>
    <row r="467" spans="45:45" x14ac:dyDescent="0.35">
      <c r="AS467" s="110" t="s">
        <v>1381</v>
      </c>
    </row>
    <row r="468" spans="45:45" x14ac:dyDescent="0.35">
      <c r="AS468" s="110" t="s">
        <v>1381</v>
      </c>
    </row>
    <row r="469" spans="45:45" x14ac:dyDescent="0.35">
      <c r="AS469" s="110" t="s">
        <v>1381</v>
      </c>
    </row>
    <row r="470" spans="45:45" x14ac:dyDescent="0.35">
      <c r="AS470" s="110" t="s">
        <v>1381</v>
      </c>
    </row>
    <row r="471" spans="45:45" x14ac:dyDescent="0.35">
      <c r="AS471" s="110" t="s">
        <v>1381</v>
      </c>
    </row>
    <row r="472" spans="45:45" x14ac:dyDescent="0.35">
      <c r="AS472" s="110" t="s">
        <v>1381</v>
      </c>
    </row>
    <row r="473" spans="45:45" x14ac:dyDescent="0.35">
      <c r="AS473" s="110" t="s">
        <v>1381</v>
      </c>
    </row>
    <row r="474" spans="45:45" x14ac:dyDescent="0.35">
      <c r="AS474" s="110" t="s">
        <v>1381</v>
      </c>
    </row>
    <row r="475" spans="45:45" x14ac:dyDescent="0.35">
      <c r="AS475" s="110" t="s">
        <v>1381</v>
      </c>
    </row>
    <row r="476" spans="45:45" x14ac:dyDescent="0.35">
      <c r="AS476" s="110" t="s">
        <v>1381</v>
      </c>
    </row>
    <row r="477" spans="45:45" x14ac:dyDescent="0.35">
      <c r="AS477" s="110" t="s">
        <v>1381</v>
      </c>
    </row>
    <row r="478" spans="45:45" x14ac:dyDescent="0.35">
      <c r="AS478" s="110" t="s">
        <v>1381</v>
      </c>
    </row>
    <row r="479" spans="45:45" x14ac:dyDescent="0.35">
      <c r="AS479" s="110" t="s">
        <v>1381</v>
      </c>
    </row>
    <row r="480" spans="45:45" x14ac:dyDescent="0.35">
      <c r="AS480" s="110" t="s">
        <v>1381</v>
      </c>
    </row>
    <row r="481" spans="45:45" x14ac:dyDescent="0.35">
      <c r="AS481" s="110" t="s">
        <v>1381</v>
      </c>
    </row>
    <row r="482" spans="45:45" x14ac:dyDescent="0.35">
      <c r="AS482" s="110" t="s">
        <v>1381</v>
      </c>
    </row>
    <row r="483" spans="45:45" x14ac:dyDescent="0.35">
      <c r="AS483" s="110" t="s">
        <v>1381</v>
      </c>
    </row>
    <row r="484" spans="45:45" x14ac:dyDescent="0.35">
      <c r="AS484" s="110" t="s">
        <v>1381</v>
      </c>
    </row>
    <row r="485" spans="45:45" x14ac:dyDescent="0.35">
      <c r="AS485" s="110" t="s">
        <v>1381</v>
      </c>
    </row>
    <row r="486" spans="45:45" x14ac:dyDescent="0.35">
      <c r="AS486" s="110" t="s">
        <v>1381</v>
      </c>
    </row>
    <row r="487" spans="45:45" x14ac:dyDescent="0.35">
      <c r="AS487" s="110" t="s">
        <v>1381</v>
      </c>
    </row>
    <row r="488" spans="45:45" x14ac:dyDescent="0.35">
      <c r="AS488" s="110" t="s">
        <v>1381</v>
      </c>
    </row>
    <row r="489" spans="45:45" x14ac:dyDescent="0.35">
      <c r="AS489" s="110" t="s">
        <v>1381</v>
      </c>
    </row>
    <row r="490" spans="45:45" x14ac:dyDescent="0.35">
      <c r="AS490" s="110" t="s">
        <v>1381</v>
      </c>
    </row>
    <row r="491" spans="45:45" x14ac:dyDescent="0.35">
      <c r="AS491" s="110" t="s">
        <v>1381</v>
      </c>
    </row>
    <row r="492" spans="45:45" x14ac:dyDescent="0.35">
      <c r="AS492" s="110" t="s">
        <v>1381</v>
      </c>
    </row>
    <row r="493" spans="45:45" x14ac:dyDescent="0.35">
      <c r="AS493" s="110" t="s">
        <v>1381</v>
      </c>
    </row>
    <row r="494" spans="45:45" x14ac:dyDescent="0.35">
      <c r="AS494" s="110" t="s">
        <v>1381</v>
      </c>
    </row>
    <row r="495" spans="45:45" x14ac:dyDescent="0.35">
      <c r="AS495" s="110" t="s">
        <v>1381</v>
      </c>
    </row>
    <row r="496" spans="45:45" x14ac:dyDescent="0.35">
      <c r="AS496" s="110" t="s">
        <v>1381</v>
      </c>
    </row>
    <row r="497" spans="45:45" x14ac:dyDescent="0.35">
      <c r="AS497" s="110" t="s">
        <v>1381</v>
      </c>
    </row>
    <row r="498" spans="45:45" x14ac:dyDescent="0.35">
      <c r="AS498" s="110" t="s">
        <v>1381</v>
      </c>
    </row>
    <row r="499" spans="45:45" x14ac:dyDescent="0.35">
      <c r="AS499" s="110" t="s">
        <v>1381</v>
      </c>
    </row>
    <row r="500" spans="45:45" x14ac:dyDescent="0.35">
      <c r="AS500" s="110" t="s">
        <v>1381</v>
      </c>
    </row>
    <row r="501" spans="45:45" x14ac:dyDescent="0.35">
      <c r="AS501" s="110" t="s">
        <v>1381</v>
      </c>
    </row>
    <row r="502" spans="45:45" x14ac:dyDescent="0.35">
      <c r="AS502" s="110" t="s">
        <v>1381</v>
      </c>
    </row>
    <row r="503" spans="45:45" x14ac:dyDescent="0.35">
      <c r="AS503" s="110" t="s">
        <v>1381</v>
      </c>
    </row>
    <row r="504" spans="45:45" x14ac:dyDescent="0.35">
      <c r="AS504" s="110" t="s">
        <v>1381</v>
      </c>
    </row>
    <row r="505" spans="45:45" x14ac:dyDescent="0.35">
      <c r="AS505" s="110" t="s">
        <v>1381</v>
      </c>
    </row>
    <row r="506" spans="45:45" x14ac:dyDescent="0.35">
      <c r="AS506" s="110" t="s">
        <v>1381</v>
      </c>
    </row>
    <row r="507" spans="45:45" x14ac:dyDescent="0.35">
      <c r="AS507" s="110" t="s">
        <v>1381</v>
      </c>
    </row>
    <row r="508" spans="45:45" x14ac:dyDescent="0.35">
      <c r="AS508" s="110" t="s">
        <v>1381</v>
      </c>
    </row>
    <row r="509" spans="45:45" x14ac:dyDescent="0.35">
      <c r="AS509" s="110" t="s">
        <v>1381</v>
      </c>
    </row>
    <row r="510" spans="45:45" x14ac:dyDescent="0.35">
      <c r="AS510" s="110" t="s">
        <v>1381</v>
      </c>
    </row>
    <row r="511" spans="45:45" x14ac:dyDescent="0.35">
      <c r="AS511" s="110" t="s">
        <v>1381</v>
      </c>
    </row>
    <row r="512" spans="45:45" x14ac:dyDescent="0.35">
      <c r="AS512" s="110" t="s">
        <v>1381</v>
      </c>
    </row>
    <row r="513" spans="45:45" x14ac:dyDescent="0.35">
      <c r="AS513" s="110" t="s">
        <v>1381</v>
      </c>
    </row>
    <row r="514" spans="45:45" x14ac:dyDescent="0.35">
      <c r="AS514" s="110" t="s">
        <v>1381</v>
      </c>
    </row>
    <row r="515" spans="45:45" x14ac:dyDescent="0.35">
      <c r="AS515" s="110" t="s">
        <v>1381</v>
      </c>
    </row>
    <row r="516" spans="45:45" x14ac:dyDescent="0.35">
      <c r="AS516" s="110" t="s">
        <v>1381</v>
      </c>
    </row>
    <row r="517" spans="45:45" x14ac:dyDescent="0.35">
      <c r="AS517" s="110" t="s">
        <v>1381</v>
      </c>
    </row>
    <row r="518" spans="45:45" x14ac:dyDescent="0.35">
      <c r="AS518" s="110" t="s">
        <v>1381</v>
      </c>
    </row>
    <row r="519" spans="45:45" x14ac:dyDescent="0.35">
      <c r="AS519" s="110" t="s">
        <v>1381</v>
      </c>
    </row>
    <row r="520" spans="45:45" x14ac:dyDescent="0.35">
      <c r="AS520" s="110" t="s">
        <v>1381</v>
      </c>
    </row>
    <row r="521" spans="45:45" x14ac:dyDescent="0.35">
      <c r="AS521" s="110" t="s">
        <v>1381</v>
      </c>
    </row>
    <row r="522" spans="45:45" x14ac:dyDescent="0.35">
      <c r="AS522" s="110" t="s">
        <v>1381</v>
      </c>
    </row>
    <row r="523" spans="45:45" x14ac:dyDescent="0.35">
      <c r="AS523" s="110" t="s">
        <v>1381</v>
      </c>
    </row>
    <row r="524" spans="45:45" x14ac:dyDescent="0.35">
      <c r="AS524" s="110" t="s">
        <v>1381</v>
      </c>
    </row>
    <row r="525" spans="45:45" x14ac:dyDescent="0.35">
      <c r="AS525" s="110" t="s">
        <v>1381</v>
      </c>
    </row>
    <row r="526" spans="45:45" x14ac:dyDescent="0.35">
      <c r="AS526" s="110" t="s">
        <v>1381</v>
      </c>
    </row>
    <row r="527" spans="45:45" x14ac:dyDescent="0.35">
      <c r="AS527" s="110" t="s">
        <v>1381</v>
      </c>
    </row>
    <row r="528" spans="45:45" x14ac:dyDescent="0.35">
      <c r="AS528" s="110" t="s">
        <v>1381</v>
      </c>
    </row>
    <row r="529" spans="45:45" x14ac:dyDescent="0.35">
      <c r="AS529" s="110" t="s">
        <v>1381</v>
      </c>
    </row>
    <row r="530" spans="45:45" x14ac:dyDescent="0.35">
      <c r="AS530" s="110" t="s">
        <v>1381</v>
      </c>
    </row>
    <row r="531" spans="45:45" x14ac:dyDescent="0.35">
      <c r="AS531" s="110" t="s">
        <v>1381</v>
      </c>
    </row>
    <row r="532" spans="45:45" x14ac:dyDescent="0.35">
      <c r="AS532" s="110" t="s">
        <v>1381</v>
      </c>
    </row>
    <row r="533" spans="45:45" x14ac:dyDescent="0.35">
      <c r="AS533" s="110" t="s">
        <v>1381</v>
      </c>
    </row>
    <row r="534" spans="45:45" x14ac:dyDescent="0.35">
      <c r="AS534" s="110" t="s">
        <v>1381</v>
      </c>
    </row>
    <row r="535" spans="45:45" x14ac:dyDescent="0.35">
      <c r="AS535" s="110" t="s">
        <v>1381</v>
      </c>
    </row>
    <row r="536" spans="45:45" x14ac:dyDescent="0.35">
      <c r="AS536" s="110" t="s">
        <v>1381</v>
      </c>
    </row>
    <row r="537" spans="45:45" x14ac:dyDescent="0.35">
      <c r="AS537" s="110" t="s">
        <v>1381</v>
      </c>
    </row>
    <row r="538" spans="45:45" x14ac:dyDescent="0.35">
      <c r="AS538" s="110" t="s">
        <v>1381</v>
      </c>
    </row>
    <row r="539" spans="45:45" x14ac:dyDescent="0.35">
      <c r="AS539" s="110" t="s">
        <v>1381</v>
      </c>
    </row>
    <row r="540" spans="45:45" x14ac:dyDescent="0.35">
      <c r="AS540" s="110" t="s">
        <v>1381</v>
      </c>
    </row>
    <row r="541" spans="45:45" x14ac:dyDescent="0.35">
      <c r="AS541" s="110" t="s">
        <v>1381</v>
      </c>
    </row>
    <row r="542" spans="45:45" x14ac:dyDescent="0.35">
      <c r="AS542" s="110" t="s">
        <v>1381</v>
      </c>
    </row>
    <row r="543" spans="45:45" x14ac:dyDescent="0.35">
      <c r="AS543" s="110" t="s">
        <v>1381</v>
      </c>
    </row>
    <row r="544" spans="45:45" x14ac:dyDescent="0.35">
      <c r="AS544" s="110" t="s">
        <v>1381</v>
      </c>
    </row>
    <row r="545" spans="45:45" x14ac:dyDescent="0.35">
      <c r="AS545" s="110" t="s">
        <v>1381</v>
      </c>
    </row>
    <row r="546" spans="45:45" x14ac:dyDescent="0.35">
      <c r="AS546" s="110" t="s">
        <v>1381</v>
      </c>
    </row>
    <row r="547" spans="45:45" x14ac:dyDescent="0.35">
      <c r="AS547" s="110" t="s">
        <v>1381</v>
      </c>
    </row>
    <row r="548" spans="45:45" x14ac:dyDescent="0.35">
      <c r="AS548" s="110" t="s">
        <v>1381</v>
      </c>
    </row>
    <row r="549" spans="45:45" x14ac:dyDescent="0.35">
      <c r="AS549" s="110" t="s">
        <v>1381</v>
      </c>
    </row>
    <row r="550" spans="45:45" x14ac:dyDescent="0.35">
      <c r="AS550" s="110" t="s">
        <v>1381</v>
      </c>
    </row>
    <row r="551" spans="45:45" x14ac:dyDescent="0.35">
      <c r="AS551" s="110" t="s">
        <v>1381</v>
      </c>
    </row>
    <row r="552" spans="45:45" x14ac:dyDescent="0.35">
      <c r="AS552" s="110" t="s">
        <v>1381</v>
      </c>
    </row>
    <row r="553" spans="45:45" x14ac:dyDescent="0.35">
      <c r="AS553" s="110" t="s">
        <v>1381</v>
      </c>
    </row>
    <row r="554" spans="45:45" x14ac:dyDescent="0.35">
      <c r="AS554" s="110" t="s">
        <v>1381</v>
      </c>
    </row>
    <row r="555" spans="45:45" x14ac:dyDescent="0.35">
      <c r="AS555" s="110" t="s">
        <v>1381</v>
      </c>
    </row>
    <row r="556" spans="45:45" x14ac:dyDescent="0.35">
      <c r="AS556" s="110" t="s">
        <v>1381</v>
      </c>
    </row>
    <row r="557" spans="45:45" x14ac:dyDescent="0.35">
      <c r="AS557" s="110" t="s">
        <v>1381</v>
      </c>
    </row>
    <row r="558" spans="45:45" x14ac:dyDescent="0.35">
      <c r="AS558" s="110" t="s">
        <v>1381</v>
      </c>
    </row>
    <row r="559" spans="45:45" x14ac:dyDescent="0.35">
      <c r="AS559" s="110" t="s">
        <v>1381</v>
      </c>
    </row>
    <row r="560" spans="45:45" x14ac:dyDescent="0.35">
      <c r="AS560" s="110" t="s">
        <v>1381</v>
      </c>
    </row>
    <row r="561" spans="45:45" x14ac:dyDescent="0.35">
      <c r="AS561" s="110" t="s">
        <v>1381</v>
      </c>
    </row>
    <row r="562" spans="45:45" x14ac:dyDescent="0.35">
      <c r="AS562" s="110" t="s">
        <v>1381</v>
      </c>
    </row>
    <row r="563" spans="45:45" x14ac:dyDescent="0.35">
      <c r="AS563" s="110" t="s">
        <v>1381</v>
      </c>
    </row>
    <row r="564" spans="45:45" x14ac:dyDescent="0.35">
      <c r="AS564" s="110" t="s">
        <v>1381</v>
      </c>
    </row>
    <row r="565" spans="45:45" x14ac:dyDescent="0.35">
      <c r="AS565" s="110" t="s">
        <v>1381</v>
      </c>
    </row>
    <row r="566" spans="45:45" x14ac:dyDescent="0.35">
      <c r="AS566" s="110" t="s">
        <v>1381</v>
      </c>
    </row>
    <row r="567" spans="45:45" x14ac:dyDescent="0.35">
      <c r="AS567" s="110" t="s">
        <v>1381</v>
      </c>
    </row>
    <row r="568" spans="45:45" x14ac:dyDescent="0.35">
      <c r="AS568" s="110" t="s">
        <v>1381</v>
      </c>
    </row>
    <row r="569" spans="45:45" x14ac:dyDescent="0.35">
      <c r="AS569" s="110" t="s">
        <v>1381</v>
      </c>
    </row>
    <row r="570" spans="45:45" x14ac:dyDescent="0.35">
      <c r="AS570" s="110" t="s">
        <v>1381</v>
      </c>
    </row>
    <row r="571" spans="45:45" x14ac:dyDescent="0.35">
      <c r="AS571" s="110" t="s">
        <v>1381</v>
      </c>
    </row>
    <row r="572" spans="45:45" x14ac:dyDescent="0.35">
      <c r="AS572" s="110" t="s">
        <v>1381</v>
      </c>
    </row>
    <row r="573" spans="45:45" x14ac:dyDescent="0.35">
      <c r="AS573" s="110" t="s">
        <v>1381</v>
      </c>
    </row>
    <row r="574" spans="45:45" x14ac:dyDescent="0.35">
      <c r="AS574" s="110" t="s">
        <v>1381</v>
      </c>
    </row>
    <row r="575" spans="45:45" x14ac:dyDescent="0.35">
      <c r="AS575" s="110" t="s">
        <v>1381</v>
      </c>
    </row>
    <row r="576" spans="45:45" x14ac:dyDescent="0.35">
      <c r="AS576" s="110" t="s">
        <v>1381</v>
      </c>
    </row>
    <row r="577" spans="45:45" x14ac:dyDescent="0.35">
      <c r="AS577" s="110" t="s">
        <v>1381</v>
      </c>
    </row>
    <row r="578" spans="45:45" x14ac:dyDescent="0.35">
      <c r="AS578" s="110" t="s">
        <v>1381</v>
      </c>
    </row>
    <row r="579" spans="45:45" x14ac:dyDescent="0.35">
      <c r="AS579" s="110" t="s">
        <v>1381</v>
      </c>
    </row>
    <row r="580" spans="45:45" x14ac:dyDescent="0.35">
      <c r="AS580" s="110" t="s">
        <v>1381</v>
      </c>
    </row>
    <row r="581" spans="45:45" x14ac:dyDescent="0.35">
      <c r="AS581" s="110" t="s">
        <v>1381</v>
      </c>
    </row>
    <row r="582" spans="45:45" x14ac:dyDescent="0.35">
      <c r="AS582" s="110" t="s">
        <v>1381</v>
      </c>
    </row>
    <row r="583" spans="45:45" x14ac:dyDescent="0.35">
      <c r="AS583" s="110" t="s">
        <v>1381</v>
      </c>
    </row>
    <row r="584" spans="45:45" x14ac:dyDescent="0.35">
      <c r="AS584" s="110" t="s">
        <v>1381</v>
      </c>
    </row>
    <row r="585" spans="45:45" x14ac:dyDescent="0.35">
      <c r="AS585" s="110" t="s">
        <v>1381</v>
      </c>
    </row>
    <row r="586" spans="45:45" x14ac:dyDescent="0.35">
      <c r="AS586" s="110" t="s">
        <v>1381</v>
      </c>
    </row>
    <row r="587" spans="45:45" x14ac:dyDescent="0.35">
      <c r="AS587" s="110" t="s">
        <v>1381</v>
      </c>
    </row>
    <row r="588" spans="45:45" x14ac:dyDescent="0.35">
      <c r="AS588" s="110" t="s">
        <v>1381</v>
      </c>
    </row>
    <row r="589" spans="45:45" x14ac:dyDescent="0.35">
      <c r="AS589" s="110" t="s">
        <v>1381</v>
      </c>
    </row>
    <row r="590" spans="45:45" x14ac:dyDescent="0.35">
      <c r="AS590" s="110" t="s">
        <v>1381</v>
      </c>
    </row>
    <row r="591" spans="45:45" x14ac:dyDescent="0.35">
      <c r="AS591" s="110" t="s">
        <v>1381</v>
      </c>
    </row>
    <row r="592" spans="45:45" x14ac:dyDescent="0.35">
      <c r="AS592" s="110" t="s">
        <v>1381</v>
      </c>
    </row>
    <row r="593" spans="45:45" x14ac:dyDescent="0.35">
      <c r="AS593" s="110" t="s">
        <v>1381</v>
      </c>
    </row>
    <row r="594" spans="45:45" x14ac:dyDescent="0.35">
      <c r="AS594" s="110" t="s">
        <v>1381</v>
      </c>
    </row>
    <row r="595" spans="45:45" x14ac:dyDescent="0.35">
      <c r="AS595" s="110" t="s">
        <v>1381</v>
      </c>
    </row>
    <row r="596" spans="45:45" x14ac:dyDescent="0.35">
      <c r="AS596" s="110" t="s">
        <v>1381</v>
      </c>
    </row>
    <row r="597" spans="45:45" x14ac:dyDescent="0.35">
      <c r="AS597" s="110" t="s">
        <v>1381</v>
      </c>
    </row>
    <row r="598" spans="45:45" x14ac:dyDescent="0.35">
      <c r="AS598" s="110" t="s">
        <v>1381</v>
      </c>
    </row>
    <row r="599" spans="45:45" x14ac:dyDescent="0.35">
      <c r="AS599" s="110" t="s">
        <v>1381</v>
      </c>
    </row>
    <row r="600" spans="45:45" x14ac:dyDescent="0.35">
      <c r="AS600" s="110" t="s">
        <v>1381</v>
      </c>
    </row>
    <row r="601" spans="45:45" x14ac:dyDescent="0.35">
      <c r="AS601" s="110" t="s">
        <v>1381</v>
      </c>
    </row>
    <row r="602" spans="45:45" x14ac:dyDescent="0.35">
      <c r="AS602" s="110" t="s">
        <v>1381</v>
      </c>
    </row>
    <row r="603" spans="45:45" x14ac:dyDescent="0.35">
      <c r="AS603" s="110" t="s">
        <v>1381</v>
      </c>
    </row>
    <row r="604" spans="45:45" x14ac:dyDescent="0.35">
      <c r="AS604" s="110" t="s">
        <v>1381</v>
      </c>
    </row>
    <row r="605" spans="45:45" x14ac:dyDescent="0.35">
      <c r="AS605" s="110" t="s">
        <v>1381</v>
      </c>
    </row>
    <row r="606" spans="45:45" x14ac:dyDescent="0.35">
      <c r="AS606" s="110" t="s">
        <v>1381</v>
      </c>
    </row>
    <row r="607" spans="45:45" x14ac:dyDescent="0.35">
      <c r="AS607" s="110" t="s">
        <v>1381</v>
      </c>
    </row>
    <row r="608" spans="45:45" x14ac:dyDescent="0.35">
      <c r="AS608" s="110" t="s">
        <v>1381</v>
      </c>
    </row>
    <row r="609" spans="45:45" x14ac:dyDescent="0.35">
      <c r="AS609" s="110" t="s">
        <v>1381</v>
      </c>
    </row>
    <row r="610" spans="45:45" x14ac:dyDescent="0.35">
      <c r="AS610" s="110" t="s">
        <v>1381</v>
      </c>
    </row>
    <row r="611" spans="45:45" x14ac:dyDescent="0.35">
      <c r="AS611" s="110" t="s">
        <v>1381</v>
      </c>
    </row>
    <row r="612" spans="45:45" x14ac:dyDescent="0.35">
      <c r="AS612" s="110" t="s">
        <v>1381</v>
      </c>
    </row>
    <row r="613" spans="45:45" x14ac:dyDescent="0.35">
      <c r="AS613" s="110" t="s">
        <v>1381</v>
      </c>
    </row>
    <row r="614" spans="45:45" x14ac:dyDescent="0.35">
      <c r="AS614" s="110" t="s">
        <v>1381</v>
      </c>
    </row>
    <row r="615" spans="45:45" x14ac:dyDescent="0.35">
      <c r="AS615" s="110" t="s">
        <v>1381</v>
      </c>
    </row>
    <row r="616" spans="45:45" x14ac:dyDescent="0.35">
      <c r="AS616" s="110" t="s">
        <v>1381</v>
      </c>
    </row>
    <row r="617" spans="45:45" x14ac:dyDescent="0.35">
      <c r="AS617" s="110" t="s">
        <v>1381</v>
      </c>
    </row>
    <row r="618" spans="45:45" x14ac:dyDescent="0.35">
      <c r="AS618" s="110" t="s">
        <v>1381</v>
      </c>
    </row>
    <row r="619" spans="45:45" x14ac:dyDescent="0.35">
      <c r="AS619" s="110" t="s">
        <v>1381</v>
      </c>
    </row>
    <row r="620" spans="45:45" x14ac:dyDescent="0.35">
      <c r="AS620" s="110" t="s">
        <v>1381</v>
      </c>
    </row>
    <row r="621" spans="45:45" x14ac:dyDescent="0.35">
      <c r="AS621" s="110" t="s">
        <v>1381</v>
      </c>
    </row>
    <row r="622" spans="45:45" x14ac:dyDescent="0.35">
      <c r="AS622" s="110" t="s">
        <v>1381</v>
      </c>
    </row>
    <row r="623" spans="45:45" x14ac:dyDescent="0.35">
      <c r="AS623" s="110" t="s">
        <v>1381</v>
      </c>
    </row>
    <row r="624" spans="45:45" x14ac:dyDescent="0.35">
      <c r="AS624" s="110" t="s">
        <v>1381</v>
      </c>
    </row>
    <row r="625" spans="45:45" x14ac:dyDescent="0.35">
      <c r="AS625" s="110" t="s">
        <v>1381</v>
      </c>
    </row>
    <row r="626" spans="45:45" x14ac:dyDescent="0.35">
      <c r="AS626" s="110" t="s">
        <v>1381</v>
      </c>
    </row>
    <row r="627" spans="45:45" x14ac:dyDescent="0.35">
      <c r="AS627" s="110" t="s">
        <v>1381</v>
      </c>
    </row>
    <row r="628" spans="45:45" x14ac:dyDescent="0.35">
      <c r="AS628" s="110" t="s">
        <v>1381</v>
      </c>
    </row>
    <row r="629" spans="45:45" x14ac:dyDescent="0.35">
      <c r="AS629" s="110" t="s">
        <v>1381</v>
      </c>
    </row>
    <row r="630" spans="45:45" x14ac:dyDescent="0.35">
      <c r="AS630" s="110" t="s">
        <v>1381</v>
      </c>
    </row>
    <row r="631" spans="45:45" x14ac:dyDescent="0.35">
      <c r="AS631" s="110" t="s">
        <v>1381</v>
      </c>
    </row>
    <row r="632" spans="45:45" x14ac:dyDescent="0.35">
      <c r="AS632" s="110" t="s">
        <v>1381</v>
      </c>
    </row>
    <row r="633" spans="45:45" x14ac:dyDescent="0.35">
      <c r="AS633" s="110" t="s">
        <v>1381</v>
      </c>
    </row>
    <row r="634" spans="45:45" x14ac:dyDescent="0.35">
      <c r="AS634" s="110" t="s">
        <v>1381</v>
      </c>
    </row>
    <row r="635" spans="45:45" x14ac:dyDescent="0.35">
      <c r="AS635" s="110" t="s">
        <v>1381</v>
      </c>
    </row>
    <row r="636" spans="45:45" x14ac:dyDescent="0.35">
      <c r="AS636" s="110" t="s">
        <v>1381</v>
      </c>
    </row>
    <row r="637" spans="45:45" x14ac:dyDescent="0.35">
      <c r="AS637" s="110" t="s">
        <v>1381</v>
      </c>
    </row>
    <row r="638" spans="45:45" x14ac:dyDescent="0.35">
      <c r="AS638" s="110" t="s">
        <v>1381</v>
      </c>
    </row>
    <row r="639" spans="45:45" x14ac:dyDescent="0.35">
      <c r="AS639" s="110" t="s">
        <v>1381</v>
      </c>
    </row>
    <row r="640" spans="45:45" x14ac:dyDescent="0.35">
      <c r="AS640" s="110" t="s">
        <v>1381</v>
      </c>
    </row>
    <row r="641" spans="45:45" x14ac:dyDescent="0.35">
      <c r="AS641" s="110" t="s">
        <v>1381</v>
      </c>
    </row>
    <row r="642" spans="45:45" x14ac:dyDescent="0.35">
      <c r="AS642" s="110" t="s">
        <v>1381</v>
      </c>
    </row>
    <row r="643" spans="45:45" x14ac:dyDescent="0.35">
      <c r="AS643" s="110" t="s">
        <v>1381</v>
      </c>
    </row>
    <row r="644" spans="45:45" x14ac:dyDescent="0.35">
      <c r="AS644" s="110" t="s">
        <v>1381</v>
      </c>
    </row>
    <row r="645" spans="45:45" x14ac:dyDescent="0.35">
      <c r="AS645" s="110" t="s">
        <v>1381</v>
      </c>
    </row>
    <row r="646" spans="45:45" x14ac:dyDescent="0.35">
      <c r="AS646" s="110" t="s">
        <v>1381</v>
      </c>
    </row>
    <row r="647" spans="45:45" x14ac:dyDescent="0.35">
      <c r="AS647" s="110" t="s">
        <v>1381</v>
      </c>
    </row>
    <row r="648" spans="45:45" x14ac:dyDescent="0.35">
      <c r="AS648" s="110" t="s">
        <v>1381</v>
      </c>
    </row>
    <row r="649" spans="45:45" x14ac:dyDescent="0.35">
      <c r="AS649" s="110" t="s">
        <v>1381</v>
      </c>
    </row>
    <row r="650" spans="45:45" x14ac:dyDescent="0.35">
      <c r="AS650" s="110" t="s">
        <v>1381</v>
      </c>
    </row>
    <row r="651" spans="45:45" x14ac:dyDescent="0.35">
      <c r="AS651" s="110" t="s">
        <v>1381</v>
      </c>
    </row>
    <row r="652" spans="45:45" x14ac:dyDescent="0.35">
      <c r="AS652" s="110" t="s">
        <v>1381</v>
      </c>
    </row>
    <row r="653" spans="45:45" x14ac:dyDescent="0.35">
      <c r="AS653" s="110" t="s">
        <v>1381</v>
      </c>
    </row>
    <row r="654" spans="45:45" x14ac:dyDescent="0.35">
      <c r="AS654" s="110" t="s">
        <v>1381</v>
      </c>
    </row>
    <row r="655" spans="45:45" x14ac:dyDescent="0.35">
      <c r="AS655" s="110" t="s">
        <v>1381</v>
      </c>
    </row>
    <row r="656" spans="45:45" x14ac:dyDescent="0.35">
      <c r="AS656" s="110" t="s">
        <v>1381</v>
      </c>
    </row>
    <row r="657" spans="45:45" x14ac:dyDescent="0.35">
      <c r="AS657" s="110" t="s">
        <v>1381</v>
      </c>
    </row>
    <row r="658" spans="45:45" x14ac:dyDescent="0.35">
      <c r="AS658" s="110" t="s">
        <v>1381</v>
      </c>
    </row>
    <row r="659" spans="45:45" x14ac:dyDescent="0.35">
      <c r="AS659" s="110" t="s">
        <v>1381</v>
      </c>
    </row>
    <row r="660" spans="45:45" x14ac:dyDescent="0.35">
      <c r="AS660" s="110" t="s">
        <v>1381</v>
      </c>
    </row>
    <row r="661" spans="45:45" x14ac:dyDescent="0.35">
      <c r="AS661" s="110" t="s">
        <v>1381</v>
      </c>
    </row>
    <row r="662" spans="45:45" x14ac:dyDescent="0.35">
      <c r="AS662" s="110" t="s">
        <v>1381</v>
      </c>
    </row>
    <row r="663" spans="45:45" x14ac:dyDescent="0.35">
      <c r="AS663" s="110" t="s">
        <v>1381</v>
      </c>
    </row>
    <row r="664" spans="45:45" x14ac:dyDescent="0.35">
      <c r="AS664" s="110" t="s">
        <v>1381</v>
      </c>
    </row>
    <row r="665" spans="45:45" x14ac:dyDescent="0.35">
      <c r="AS665" s="110" t="s">
        <v>1381</v>
      </c>
    </row>
    <row r="666" spans="45:45" x14ac:dyDescent="0.35">
      <c r="AS666" s="110" t="s">
        <v>1381</v>
      </c>
    </row>
    <row r="667" spans="45:45" x14ac:dyDescent="0.35">
      <c r="AS667" s="110" t="s">
        <v>1381</v>
      </c>
    </row>
    <row r="668" spans="45:45" x14ac:dyDescent="0.35">
      <c r="AS668" s="110" t="s">
        <v>1381</v>
      </c>
    </row>
    <row r="669" spans="45:45" x14ac:dyDescent="0.35">
      <c r="AS669" s="110" t="s">
        <v>1381</v>
      </c>
    </row>
    <row r="670" spans="45:45" x14ac:dyDescent="0.35">
      <c r="AS670" s="110" t="s">
        <v>1381</v>
      </c>
    </row>
    <row r="671" spans="45:45" x14ac:dyDescent="0.35">
      <c r="AS671" s="110" t="s">
        <v>1381</v>
      </c>
    </row>
    <row r="672" spans="45:45" x14ac:dyDescent="0.35">
      <c r="AS672" s="110" t="s">
        <v>1381</v>
      </c>
    </row>
    <row r="673" spans="45:45" x14ac:dyDescent="0.35">
      <c r="AS673" s="110" t="s">
        <v>1381</v>
      </c>
    </row>
    <row r="674" spans="45:45" x14ac:dyDescent="0.35">
      <c r="AS674" s="110" t="s">
        <v>1381</v>
      </c>
    </row>
    <row r="675" spans="45:45" x14ac:dyDescent="0.35">
      <c r="AS675" s="110" t="s">
        <v>1381</v>
      </c>
    </row>
    <row r="676" spans="45:45" x14ac:dyDescent="0.35">
      <c r="AS676" s="110" t="s">
        <v>1381</v>
      </c>
    </row>
    <row r="677" spans="45:45" x14ac:dyDescent="0.35">
      <c r="AS677" s="110" t="s">
        <v>1381</v>
      </c>
    </row>
    <row r="678" spans="45:45" x14ac:dyDescent="0.35">
      <c r="AS678" s="110" t="s">
        <v>1381</v>
      </c>
    </row>
    <row r="679" spans="45:45" x14ac:dyDescent="0.35">
      <c r="AS679" s="110" t="s">
        <v>1381</v>
      </c>
    </row>
    <row r="680" spans="45:45" x14ac:dyDescent="0.35">
      <c r="AS680" s="110" t="s">
        <v>1381</v>
      </c>
    </row>
    <row r="681" spans="45:45" x14ac:dyDescent="0.35">
      <c r="AS681" s="110" t="s">
        <v>1381</v>
      </c>
    </row>
    <row r="682" spans="45:45" x14ac:dyDescent="0.35">
      <c r="AS682" s="110" t="s">
        <v>1381</v>
      </c>
    </row>
    <row r="683" spans="45:45" x14ac:dyDescent="0.35">
      <c r="AS683" s="110" t="s">
        <v>1381</v>
      </c>
    </row>
    <row r="684" spans="45:45" x14ac:dyDescent="0.35">
      <c r="AS684" s="110" t="s">
        <v>1381</v>
      </c>
    </row>
    <row r="685" spans="45:45" x14ac:dyDescent="0.35">
      <c r="AS685" s="110" t="s">
        <v>1381</v>
      </c>
    </row>
    <row r="686" spans="45:45" x14ac:dyDescent="0.35">
      <c r="AS686" s="110" t="s">
        <v>1381</v>
      </c>
    </row>
    <row r="687" spans="45:45" x14ac:dyDescent="0.35">
      <c r="AS687" s="110" t="s">
        <v>1381</v>
      </c>
    </row>
    <row r="688" spans="45:45" x14ac:dyDescent="0.35">
      <c r="AS688" s="110" t="s">
        <v>1381</v>
      </c>
    </row>
    <row r="689" spans="45:45" x14ac:dyDescent="0.35">
      <c r="AS689" s="110" t="s">
        <v>1381</v>
      </c>
    </row>
    <row r="690" spans="45:45" x14ac:dyDescent="0.35">
      <c r="AS690" s="110" t="s">
        <v>1381</v>
      </c>
    </row>
    <row r="691" spans="45:45" x14ac:dyDescent="0.35">
      <c r="AS691" s="110" t="s">
        <v>1381</v>
      </c>
    </row>
    <row r="692" spans="45:45" x14ac:dyDescent="0.35">
      <c r="AS692" s="110" t="s">
        <v>1381</v>
      </c>
    </row>
    <row r="693" spans="45:45" x14ac:dyDescent="0.35">
      <c r="AS693" s="110" t="s">
        <v>1381</v>
      </c>
    </row>
    <row r="694" spans="45:45" x14ac:dyDescent="0.35">
      <c r="AS694" s="110" t="s">
        <v>1381</v>
      </c>
    </row>
    <row r="695" spans="45:45" x14ac:dyDescent="0.35">
      <c r="AS695" s="110" t="s">
        <v>1381</v>
      </c>
    </row>
    <row r="696" spans="45:45" x14ac:dyDescent="0.35">
      <c r="AS696" s="110" t="s">
        <v>1381</v>
      </c>
    </row>
    <row r="697" spans="45:45" x14ac:dyDescent="0.35">
      <c r="AS697" s="110" t="s">
        <v>1381</v>
      </c>
    </row>
    <row r="698" spans="45:45" x14ac:dyDescent="0.35">
      <c r="AS698" s="110" t="s">
        <v>1381</v>
      </c>
    </row>
    <row r="699" spans="45:45" x14ac:dyDescent="0.35">
      <c r="AS699" s="110" t="s">
        <v>1381</v>
      </c>
    </row>
    <row r="700" spans="45:45" x14ac:dyDescent="0.35">
      <c r="AS700" s="110" t="s">
        <v>1381</v>
      </c>
    </row>
    <row r="701" spans="45:45" x14ac:dyDescent="0.35">
      <c r="AS701" s="110" t="s">
        <v>1381</v>
      </c>
    </row>
    <row r="702" spans="45:45" x14ac:dyDescent="0.35">
      <c r="AS702" s="110" t="s">
        <v>1381</v>
      </c>
    </row>
    <row r="703" spans="45:45" x14ac:dyDescent="0.35">
      <c r="AS703" s="110" t="s">
        <v>1381</v>
      </c>
    </row>
    <row r="704" spans="45:45" x14ac:dyDescent="0.35">
      <c r="AS704" s="110" t="s">
        <v>1381</v>
      </c>
    </row>
    <row r="705" spans="45:45" x14ac:dyDescent="0.35">
      <c r="AS705" s="110" t="s">
        <v>1381</v>
      </c>
    </row>
    <row r="706" spans="45:45" x14ac:dyDescent="0.35">
      <c r="AS706" s="110" t="s">
        <v>1381</v>
      </c>
    </row>
    <row r="707" spans="45:45" x14ac:dyDescent="0.35">
      <c r="AS707" s="110" t="s">
        <v>1381</v>
      </c>
    </row>
    <row r="708" spans="45:45" x14ac:dyDescent="0.35">
      <c r="AS708" s="110" t="s">
        <v>1381</v>
      </c>
    </row>
    <row r="709" spans="45:45" x14ac:dyDescent="0.35">
      <c r="AS709" s="110" t="s">
        <v>1381</v>
      </c>
    </row>
    <row r="710" spans="45:45" x14ac:dyDescent="0.35">
      <c r="AS710" s="110" t="s">
        <v>1381</v>
      </c>
    </row>
    <row r="711" spans="45:45" x14ac:dyDescent="0.35">
      <c r="AS711" s="110" t="s">
        <v>1381</v>
      </c>
    </row>
    <row r="712" spans="45:45" x14ac:dyDescent="0.35">
      <c r="AS712" s="110" t="s">
        <v>1381</v>
      </c>
    </row>
    <row r="713" spans="45:45" x14ac:dyDescent="0.35">
      <c r="AS713" s="110" t="s">
        <v>1381</v>
      </c>
    </row>
    <row r="714" spans="45:45" x14ac:dyDescent="0.35">
      <c r="AS714" s="110" t="s">
        <v>1381</v>
      </c>
    </row>
    <row r="715" spans="45:45" x14ac:dyDescent="0.35">
      <c r="AS715" s="110" t="s">
        <v>1381</v>
      </c>
    </row>
    <row r="716" spans="45:45" x14ac:dyDescent="0.35">
      <c r="AS716" s="110" t="s">
        <v>1381</v>
      </c>
    </row>
    <row r="717" spans="45:45" x14ac:dyDescent="0.35">
      <c r="AS717" s="110" t="s">
        <v>1381</v>
      </c>
    </row>
    <row r="718" spans="45:45" x14ac:dyDescent="0.35">
      <c r="AS718" s="110" t="s">
        <v>1381</v>
      </c>
    </row>
    <row r="719" spans="45:45" x14ac:dyDescent="0.35">
      <c r="AS719" s="110" t="s">
        <v>1381</v>
      </c>
    </row>
    <row r="720" spans="45:45" x14ac:dyDescent="0.35">
      <c r="AS720" s="110" t="s">
        <v>1381</v>
      </c>
    </row>
    <row r="721" spans="45:45" x14ac:dyDescent="0.35">
      <c r="AS721" s="110" t="s">
        <v>1381</v>
      </c>
    </row>
    <row r="722" spans="45:45" x14ac:dyDescent="0.35">
      <c r="AS722" s="110" t="s">
        <v>1381</v>
      </c>
    </row>
    <row r="723" spans="45:45" x14ac:dyDescent="0.35">
      <c r="AS723" s="110" t="s">
        <v>1381</v>
      </c>
    </row>
    <row r="724" spans="45:45" x14ac:dyDescent="0.35">
      <c r="AS724" s="110" t="s">
        <v>1381</v>
      </c>
    </row>
    <row r="725" spans="45:45" x14ac:dyDescent="0.35">
      <c r="AS725" s="110" t="s">
        <v>1381</v>
      </c>
    </row>
    <row r="726" spans="45:45" x14ac:dyDescent="0.35">
      <c r="AS726" s="110" t="s">
        <v>1381</v>
      </c>
    </row>
    <row r="727" spans="45:45" x14ac:dyDescent="0.35">
      <c r="AS727" s="110" t="s">
        <v>1381</v>
      </c>
    </row>
    <row r="728" spans="45:45" x14ac:dyDescent="0.35">
      <c r="AS728" s="110" t="s">
        <v>1381</v>
      </c>
    </row>
    <row r="729" spans="45:45" x14ac:dyDescent="0.35">
      <c r="AS729" s="110" t="s">
        <v>1381</v>
      </c>
    </row>
    <row r="730" spans="45:45" x14ac:dyDescent="0.35">
      <c r="AS730" s="110" t="s">
        <v>1381</v>
      </c>
    </row>
    <row r="731" spans="45:45" x14ac:dyDescent="0.35">
      <c r="AS731" s="110" t="s">
        <v>1381</v>
      </c>
    </row>
    <row r="732" spans="45:45" x14ac:dyDescent="0.35">
      <c r="AS732" s="110" t="s">
        <v>1381</v>
      </c>
    </row>
    <row r="733" spans="45:45" x14ac:dyDescent="0.35">
      <c r="AS733" s="110" t="s">
        <v>1381</v>
      </c>
    </row>
    <row r="734" spans="45:45" x14ac:dyDescent="0.35">
      <c r="AS734" s="110" t="s">
        <v>1381</v>
      </c>
    </row>
    <row r="735" spans="45:45" x14ac:dyDescent="0.35">
      <c r="AS735" s="110" t="s">
        <v>1381</v>
      </c>
    </row>
    <row r="736" spans="45:45" x14ac:dyDescent="0.35">
      <c r="AS736" s="110" t="s">
        <v>1381</v>
      </c>
    </row>
    <row r="737" spans="45:45" x14ac:dyDescent="0.35">
      <c r="AS737" s="110" t="s">
        <v>1381</v>
      </c>
    </row>
    <row r="738" spans="45:45" x14ac:dyDescent="0.35">
      <c r="AS738" s="110" t="s">
        <v>1381</v>
      </c>
    </row>
    <row r="739" spans="45:45" x14ac:dyDescent="0.35">
      <c r="AS739" s="110" t="s">
        <v>1381</v>
      </c>
    </row>
    <row r="740" spans="45:45" x14ac:dyDescent="0.35">
      <c r="AS740" s="110" t="s">
        <v>1381</v>
      </c>
    </row>
    <row r="741" spans="45:45" x14ac:dyDescent="0.35">
      <c r="AS741" s="110" t="s">
        <v>1381</v>
      </c>
    </row>
    <row r="742" spans="45:45" x14ac:dyDescent="0.35">
      <c r="AS742" s="110" t="s">
        <v>1381</v>
      </c>
    </row>
    <row r="743" spans="45:45" x14ac:dyDescent="0.35">
      <c r="AS743" s="110" t="s">
        <v>1381</v>
      </c>
    </row>
    <row r="744" spans="45:45" x14ac:dyDescent="0.35">
      <c r="AS744" s="110" t="s">
        <v>1381</v>
      </c>
    </row>
    <row r="745" spans="45:45" x14ac:dyDescent="0.35">
      <c r="AS745" s="110" t="s">
        <v>1381</v>
      </c>
    </row>
    <row r="746" spans="45:45" x14ac:dyDescent="0.35">
      <c r="AS746" s="110" t="s">
        <v>1381</v>
      </c>
    </row>
    <row r="747" spans="45:45" x14ac:dyDescent="0.35">
      <c r="AS747" s="110" t="s">
        <v>1381</v>
      </c>
    </row>
    <row r="748" spans="45:45" x14ac:dyDescent="0.35">
      <c r="AS748" s="110" t="s">
        <v>1381</v>
      </c>
    </row>
    <row r="749" spans="45:45" x14ac:dyDescent="0.35">
      <c r="AS749" s="110" t="s">
        <v>1381</v>
      </c>
    </row>
    <row r="750" spans="45:45" x14ac:dyDescent="0.35">
      <c r="AS750" s="110" t="s">
        <v>1381</v>
      </c>
    </row>
    <row r="751" spans="45:45" x14ac:dyDescent="0.35">
      <c r="AS751" s="110" t="s">
        <v>1381</v>
      </c>
    </row>
    <row r="752" spans="45:45" x14ac:dyDescent="0.35">
      <c r="AS752" s="110" t="s">
        <v>1381</v>
      </c>
    </row>
    <row r="753" spans="45:45" x14ac:dyDescent="0.35">
      <c r="AS753" s="110" t="s">
        <v>1381</v>
      </c>
    </row>
    <row r="754" spans="45:45" x14ac:dyDescent="0.35">
      <c r="AS754" s="110" t="s">
        <v>1381</v>
      </c>
    </row>
    <row r="755" spans="45:45" x14ac:dyDescent="0.35">
      <c r="AS755" s="110" t="s">
        <v>1381</v>
      </c>
    </row>
    <row r="756" spans="45:45" x14ac:dyDescent="0.35">
      <c r="AS756" s="110" t="s">
        <v>1381</v>
      </c>
    </row>
    <row r="757" spans="45:45" x14ac:dyDescent="0.35">
      <c r="AS757" s="110" t="s">
        <v>1381</v>
      </c>
    </row>
    <row r="758" spans="45:45" x14ac:dyDescent="0.35">
      <c r="AS758" s="110" t="s">
        <v>1381</v>
      </c>
    </row>
    <row r="759" spans="45:45" x14ac:dyDescent="0.35">
      <c r="AS759" s="110" t="s">
        <v>1381</v>
      </c>
    </row>
    <row r="760" spans="45:45" x14ac:dyDescent="0.35">
      <c r="AS760" s="110" t="s">
        <v>1381</v>
      </c>
    </row>
    <row r="761" spans="45:45" x14ac:dyDescent="0.35">
      <c r="AS761" s="110" t="s">
        <v>1381</v>
      </c>
    </row>
    <row r="762" spans="45:45" x14ac:dyDescent="0.35">
      <c r="AS762" s="110" t="s">
        <v>1381</v>
      </c>
    </row>
    <row r="763" spans="45:45" x14ac:dyDescent="0.35">
      <c r="AS763" s="110" t="s">
        <v>1381</v>
      </c>
    </row>
    <row r="764" spans="45:45" x14ac:dyDescent="0.35">
      <c r="AS764" s="110" t="s">
        <v>1381</v>
      </c>
    </row>
    <row r="765" spans="45:45" x14ac:dyDescent="0.35">
      <c r="AS765" s="110" t="s">
        <v>1381</v>
      </c>
    </row>
    <row r="766" spans="45:45" x14ac:dyDescent="0.35">
      <c r="AS766" s="110" t="s">
        <v>1381</v>
      </c>
    </row>
    <row r="767" spans="45:45" x14ac:dyDescent="0.35">
      <c r="AS767" s="110" t="s">
        <v>1381</v>
      </c>
    </row>
    <row r="768" spans="45:45" x14ac:dyDescent="0.35">
      <c r="AS768" s="110" t="s">
        <v>1381</v>
      </c>
    </row>
    <row r="769" spans="45:45" x14ac:dyDescent="0.35">
      <c r="AS769" s="110" t="s">
        <v>1381</v>
      </c>
    </row>
    <row r="770" spans="45:45" x14ac:dyDescent="0.35">
      <c r="AS770" s="110" t="s">
        <v>1381</v>
      </c>
    </row>
    <row r="771" spans="45:45" x14ac:dyDescent="0.35">
      <c r="AS771" s="110" t="s">
        <v>1381</v>
      </c>
    </row>
    <row r="772" spans="45:45" x14ac:dyDescent="0.35">
      <c r="AS772" s="110" t="s">
        <v>1381</v>
      </c>
    </row>
    <row r="773" spans="45:45" x14ac:dyDescent="0.35">
      <c r="AS773" s="110" t="s">
        <v>1381</v>
      </c>
    </row>
    <row r="774" spans="45:45" x14ac:dyDescent="0.35">
      <c r="AS774" s="110" t="s">
        <v>1381</v>
      </c>
    </row>
    <row r="775" spans="45:45" x14ac:dyDescent="0.35">
      <c r="AS775" s="110" t="s">
        <v>1381</v>
      </c>
    </row>
    <row r="776" spans="45:45" x14ac:dyDescent="0.35">
      <c r="AS776" s="110" t="s">
        <v>1381</v>
      </c>
    </row>
    <row r="777" spans="45:45" x14ac:dyDescent="0.35">
      <c r="AS777" s="110" t="s">
        <v>1381</v>
      </c>
    </row>
    <row r="778" spans="45:45" x14ac:dyDescent="0.35">
      <c r="AS778" s="110" t="s">
        <v>1381</v>
      </c>
    </row>
    <row r="779" spans="45:45" x14ac:dyDescent="0.35">
      <c r="AS779" s="110" t="s">
        <v>1381</v>
      </c>
    </row>
    <row r="780" spans="45:45" x14ac:dyDescent="0.35">
      <c r="AS780" s="110" t="s">
        <v>1381</v>
      </c>
    </row>
    <row r="781" spans="45:45" x14ac:dyDescent="0.35">
      <c r="AS781" s="110" t="s">
        <v>1381</v>
      </c>
    </row>
    <row r="782" spans="45:45" x14ac:dyDescent="0.35">
      <c r="AS782" s="110" t="s">
        <v>1381</v>
      </c>
    </row>
    <row r="783" spans="45:45" x14ac:dyDescent="0.35">
      <c r="AS783" s="110" t="s">
        <v>1381</v>
      </c>
    </row>
    <row r="784" spans="45:45" x14ac:dyDescent="0.35">
      <c r="AS784" s="110" t="s">
        <v>1381</v>
      </c>
    </row>
    <row r="785" spans="45:45" x14ac:dyDescent="0.35">
      <c r="AS785" s="110" t="s">
        <v>1381</v>
      </c>
    </row>
    <row r="786" spans="45:45" x14ac:dyDescent="0.35">
      <c r="AS786" s="110" t="s">
        <v>1381</v>
      </c>
    </row>
    <row r="787" spans="45:45" x14ac:dyDescent="0.35">
      <c r="AS787" s="110" t="s">
        <v>1381</v>
      </c>
    </row>
    <row r="788" spans="45:45" x14ac:dyDescent="0.35">
      <c r="AS788" s="110" t="s">
        <v>1381</v>
      </c>
    </row>
    <row r="789" spans="45:45" x14ac:dyDescent="0.35">
      <c r="AS789" s="110" t="s">
        <v>1381</v>
      </c>
    </row>
    <row r="790" spans="45:45" x14ac:dyDescent="0.35">
      <c r="AS790" s="110" t="s">
        <v>1381</v>
      </c>
    </row>
    <row r="791" spans="45:45" x14ac:dyDescent="0.35">
      <c r="AS791" s="110" t="s">
        <v>1381</v>
      </c>
    </row>
    <row r="792" spans="45:45" x14ac:dyDescent="0.35">
      <c r="AS792" s="110" t="s">
        <v>1381</v>
      </c>
    </row>
    <row r="793" spans="45:45" x14ac:dyDescent="0.35">
      <c r="AS793" s="110" t="s">
        <v>1381</v>
      </c>
    </row>
    <row r="794" spans="45:45" x14ac:dyDescent="0.35">
      <c r="AS794" s="110" t="s">
        <v>1381</v>
      </c>
    </row>
    <row r="795" spans="45:45" x14ac:dyDescent="0.35">
      <c r="AS795" s="110" t="s">
        <v>1381</v>
      </c>
    </row>
    <row r="796" spans="45:45" x14ac:dyDescent="0.35">
      <c r="AS796" s="110" t="s">
        <v>1381</v>
      </c>
    </row>
    <row r="797" spans="45:45" x14ac:dyDescent="0.35">
      <c r="AS797" s="110" t="s">
        <v>1381</v>
      </c>
    </row>
    <row r="798" spans="45:45" x14ac:dyDescent="0.35">
      <c r="AS798" s="110" t="s">
        <v>1381</v>
      </c>
    </row>
    <row r="799" spans="45:45" x14ac:dyDescent="0.35">
      <c r="AS799" s="110" t="s">
        <v>1381</v>
      </c>
    </row>
    <row r="800" spans="45:45" x14ac:dyDescent="0.35">
      <c r="AS800" s="110" t="s">
        <v>1381</v>
      </c>
    </row>
    <row r="801" spans="45:45" x14ac:dyDescent="0.35">
      <c r="AS801" s="110" t="s">
        <v>1381</v>
      </c>
    </row>
    <row r="802" spans="45:45" x14ac:dyDescent="0.35">
      <c r="AS802" s="110" t="s">
        <v>1381</v>
      </c>
    </row>
    <row r="803" spans="45:45" x14ac:dyDescent="0.35">
      <c r="AS803" s="110" t="s">
        <v>1381</v>
      </c>
    </row>
    <row r="804" spans="45:45" x14ac:dyDescent="0.35">
      <c r="AS804" s="110" t="s">
        <v>1381</v>
      </c>
    </row>
    <row r="805" spans="45:45" x14ac:dyDescent="0.35">
      <c r="AS805" s="110" t="s">
        <v>1381</v>
      </c>
    </row>
    <row r="806" spans="45:45" x14ac:dyDescent="0.35">
      <c r="AS806" s="110" t="s">
        <v>1381</v>
      </c>
    </row>
    <row r="807" spans="45:45" x14ac:dyDescent="0.35">
      <c r="AS807" s="110" t="s">
        <v>1381</v>
      </c>
    </row>
    <row r="808" spans="45:45" x14ac:dyDescent="0.35">
      <c r="AS808" s="110" t="s">
        <v>1381</v>
      </c>
    </row>
    <row r="809" spans="45:45" x14ac:dyDescent="0.35">
      <c r="AS809" s="110" t="s">
        <v>1381</v>
      </c>
    </row>
    <row r="810" spans="45:45" x14ac:dyDescent="0.35">
      <c r="AS810" s="110" t="s">
        <v>1381</v>
      </c>
    </row>
    <row r="811" spans="45:45" x14ac:dyDescent="0.35">
      <c r="AS811" s="110" t="s">
        <v>1381</v>
      </c>
    </row>
    <row r="812" spans="45:45" x14ac:dyDescent="0.35">
      <c r="AS812" s="110" t="s">
        <v>1381</v>
      </c>
    </row>
    <row r="813" spans="45:45" x14ac:dyDescent="0.35">
      <c r="AS813" s="110" t="s">
        <v>1381</v>
      </c>
    </row>
    <row r="814" spans="45:45" x14ac:dyDescent="0.35">
      <c r="AS814" s="110" t="s">
        <v>1381</v>
      </c>
    </row>
    <row r="815" spans="45:45" x14ac:dyDescent="0.35">
      <c r="AS815" s="110" t="s">
        <v>1381</v>
      </c>
    </row>
    <row r="816" spans="45:45" x14ac:dyDescent="0.35">
      <c r="AS816" s="110" t="s">
        <v>1381</v>
      </c>
    </row>
    <row r="817" spans="45:45" x14ac:dyDescent="0.35">
      <c r="AS817" s="110" t="s">
        <v>1381</v>
      </c>
    </row>
    <row r="818" spans="45:45" x14ac:dyDescent="0.35">
      <c r="AS818" s="110" t="s">
        <v>1381</v>
      </c>
    </row>
    <row r="819" spans="45:45" x14ac:dyDescent="0.35">
      <c r="AS819" s="110" t="s">
        <v>1381</v>
      </c>
    </row>
    <row r="820" spans="45:45" x14ac:dyDescent="0.35">
      <c r="AS820" s="110" t="s">
        <v>1381</v>
      </c>
    </row>
    <row r="821" spans="45:45" x14ac:dyDescent="0.35">
      <c r="AS821" s="110" t="s">
        <v>1381</v>
      </c>
    </row>
  </sheetData>
  <autoFilter ref="A11:AW255" xr:uid="{00000000-0009-0000-0000-000001000000}"/>
  <mergeCells count="32">
    <mergeCell ref="AU258:AU259"/>
    <mergeCell ref="AV258:AV259"/>
    <mergeCell ref="AW258:AW259"/>
    <mergeCell ref="AP258:AP260"/>
    <mergeCell ref="AO258:AO259"/>
    <mergeCell ref="AQ258:AQ259"/>
    <mergeCell ref="AR258:AR259"/>
    <mergeCell ref="AT258:AT259"/>
    <mergeCell ref="M1:O1"/>
    <mergeCell ref="M2:O2"/>
    <mergeCell ref="AE258:AE259"/>
    <mergeCell ref="Y258:Y259"/>
    <mergeCell ref="Z258:Z259"/>
    <mergeCell ref="AA258:AA259"/>
    <mergeCell ref="AB258:AB259"/>
    <mergeCell ref="A10:J10"/>
    <mergeCell ref="M10:O10"/>
    <mergeCell ref="L10:L11"/>
    <mergeCell ref="AC258:AC259"/>
    <mergeCell ref="AF258:AF259"/>
    <mergeCell ref="AD258:AD259"/>
    <mergeCell ref="AR9:AU9"/>
    <mergeCell ref="AH10:AO10"/>
    <mergeCell ref="AV10:AW10"/>
    <mergeCell ref="K10:K11"/>
    <mergeCell ref="P10:S10"/>
    <mergeCell ref="AP10:AQ10"/>
    <mergeCell ref="AR10:AU10"/>
    <mergeCell ref="Z10:AF10"/>
    <mergeCell ref="T10:Y10"/>
    <mergeCell ref="AG10:AG11"/>
    <mergeCell ref="M9:O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7"/>
  <sheetViews>
    <sheetView showGridLines="0" topLeftCell="C1" workbookViewId="0">
      <selection activeCell="H11" sqref="H11"/>
    </sheetView>
  </sheetViews>
  <sheetFormatPr baseColWidth="10" defaultRowHeight="14.5" x14ac:dyDescent="0.35"/>
  <cols>
    <col min="1" max="1" width="20.81640625" customWidth="1"/>
    <col min="2" max="2" width="28.453125" customWidth="1"/>
    <col min="3" max="3" width="19.54296875" customWidth="1"/>
    <col min="4" max="4" width="22.453125" customWidth="1"/>
    <col min="5" max="5" width="16.26953125" customWidth="1"/>
    <col min="6" max="6" width="21.7265625" customWidth="1"/>
    <col min="7" max="7" width="18.26953125" style="28" customWidth="1"/>
    <col min="8" max="8" width="21" customWidth="1"/>
    <col min="9" max="9" width="24.453125" customWidth="1"/>
  </cols>
  <sheetData>
    <row r="1" spans="1:11" ht="15" thickBot="1" x14ac:dyDescent="0.4"/>
    <row r="2" spans="1:11" x14ac:dyDescent="0.35">
      <c r="A2" s="39"/>
      <c r="B2" s="53"/>
      <c r="C2" s="53"/>
      <c r="D2" s="53"/>
      <c r="E2" s="53"/>
      <c r="F2" s="53"/>
      <c r="G2" s="53"/>
      <c r="H2" s="53"/>
      <c r="I2" s="54"/>
    </row>
    <row r="3" spans="1:11" ht="47.25" customHeight="1" x14ac:dyDescent="0.35">
      <c r="A3" s="37" t="s">
        <v>0</v>
      </c>
      <c r="B3" s="41" t="s">
        <v>1380</v>
      </c>
      <c r="C3" s="52"/>
      <c r="D3" s="137" t="s">
        <v>46</v>
      </c>
      <c r="E3" s="137"/>
      <c r="F3" s="137"/>
      <c r="G3" s="52"/>
      <c r="H3" s="138" t="s">
        <v>39</v>
      </c>
      <c r="I3" s="193"/>
      <c r="J3" s="132"/>
      <c r="K3" s="133">
        <v>0.1</v>
      </c>
    </row>
    <row r="4" spans="1:11" x14ac:dyDescent="0.35">
      <c r="A4" s="34"/>
      <c r="B4" s="66"/>
      <c r="C4" s="52"/>
      <c r="D4" s="56"/>
      <c r="E4" s="52"/>
      <c r="F4" s="52"/>
      <c r="G4" s="52"/>
      <c r="H4" s="126" t="s">
        <v>5</v>
      </c>
      <c r="I4" s="127">
        <v>0.1</v>
      </c>
      <c r="J4" s="132"/>
      <c r="K4" s="133">
        <v>0.1</v>
      </c>
    </row>
    <row r="5" spans="1:11" x14ac:dyDescent="0.35">
      <c r="A5" s="37" t="s">
        <v>1</v>
      </c>
      <c r="B5" s="65" t="s">
        <v>2</v>
      </c>
      <c r="C5" s="52"/>
      <c r="D5" s="52"/>
      <c r="E5" s="52"/>
      <c r="F5" s="52"/>
      <c r="G5" s="55"/>
      <c r="H5" s="128" t="s">
        <v>6</v>
      </c>
      <c r="I5" s="129">
        <v>0.1</v>
      </c>
    </row>
    <row r="6" spans="1:11" x14ac:dyDescent="0.35">
      <c r="A6" s="34"/>
      <c r="B6" s="52"/>
      <c r="C6" s="52"/>
      <c r="D6" s="52"/>
      <c r="E6" s="52"/>
      <c r="F6" s="52"/>
      <c r="G6" s="52"/>
      <c r="H6" s="52"/>
      <c r="I6" s="57"/>
    </row>
    <row r="7" spans="1:11" x14ac:dyDescent="0.35">
      <c r="A7" s="38" t="s">
        <v>3</v>
      </c>
      <c r="B7" s="43">
        <v>44927</v>
      </c>
      <c r="C7" s="52"/>
      <c r="D7" s="52"/>
      <c r="E7" s="52"/>
      <c r="F7" s="52"/>
      <c r="G7" s="52"/>
      <c r="H7" s="194" t="s">
        <v>7</v>
      </c>
      <c r="I7" s="195"/>
    </row>
    <row r="8" spans="1:11" x14ac:dyDescent="0.35">
      <c r="A8" s="36" t="s">
        <v>4</v>
      </c>
      <c r="B8" s="44">
        <v>45291</v>
      </c>
      <c r="C8" s="52"/>
      <c r="D8" s="52"/>
      <c r="E8" s="52"/>
      <c r="F8" s="52"/>
      <c r="G8" s="52"/>
      <c r="H8" s="194"/>
      <c r="I8" s="195"/>
    </row>
    <row r="9" spans="1:11" x14ac:dyDescent="0.35">
      <c r="A9" s="34"/>
      <c r="B9" s="52"/>
      <c r="C9" s="52"/>
      <c r="D9" s="52"/>
      <c r="E9" s="52"/>
      <c r="F9" s="52"/>
      <c r="G9" s="52"/>
      <c r="H9" s="52"/>
      <c r="I9" s="57"/>
    </row>
    <row r="10" spans="1:11" x14ac:dyDescent="0.35">
      <c r="A10" s="34"/>
      <c r="B10" s="52"/>
      <c r="C10" s="52"/>
      <c r="D10" s="52"/>
      <c r="E10" s="52"/>
      <c r="F10" s="52"/>
      <c r="G10" s="52"/>
      <c r="H10" s="52"/>
      <c r="I10" s="57"/>
    </row>
    <row r="11" spans="1:11" ht="21" x14ac:dyDescent="0.5">
      <c r="A11" s="35" t="s">
        <v>52</v>
      </c>
      <c r="B11" s="58"/>
      <c r="C11" s="58"/>
      <c r="D11" s="58"/>
      <c r="E11" s="59"/>
      <c r="F11" s="59"/>
      <c r="G11" s="59"/>
      <c r="H11" s="59"/>
      <c r="I11" s="60"/>
    </row>
    <row r="12" spans="1:11" x14ac:dyDescent="0.35">
      <c r="A12" s="34"/>
      <c r="B12" s="52"/>
      <c r="C12" s="52"/>
      <c r="D12" s="52"/>
      <c r="E12" s="52"/>
      <c r="F12" s="52"/>
      <c r="G12" s="52"/>
      <c r="H12" s="52"/>
      <c r="I12" s="57"/>
    </row>
    <row r="13" spans="1:11" ht="31" x14ac:dyDescent="0.35">
      <c r="A13" s="33" t="s">
        <v>53</v>
      </c>
      <c r="B13" s="45" t="s">
        <v>1369</v>
      </c>
      <c r="C13" s="45" t="s">
        <v>1370</v>
      </c>
      <c r="D13" s="45" t="s">
        <v>1371</v>
      </c>
      <c r="E13" s="45" t="s">
        <v>1372</v>
      </c>
      <c r="F13" s="45" t="s">
        <v>1373</v>
      </c>
      <c r="G13" s="45" t="s">
        <v>54</v>
      </c>
      <c r="H13" s="46"/>
      <c r="I13" s="61"/>
    </row>
    <row r="14" spans="1:11" ht="15.5" x14ac:dyDescent="0.35">
      <c r="A14" s="32">
        <v>2023</v>
      </c>
      <c r="B14" s="47">
        <f>'DQE LOT 2'!Y260</f>
        <v>12224504</v>
      </c>
      <c r="C14" s="119">
        <f>'DQE LOT 2'!AF260</f>
        <v>4757569.0883100033</v>
      </c>
      <c r="D14" s="119">
        <f>'DQE LOT 2'!AO260</f>
        <v>46519.908408256029</v>
      </c>
      <c r="E14" s="119">
        <f>'DQE LOT 2'!AQ260</f>
        <v>57944.148959999991</v>
      </c>
      <c r="F14" s="107">
        <f>'DQE LOT 2'!AV260</f>
        <v>4862033.1456782538</v>
      </c>
      <c r="G14" s="48">
        <f>'DQE LOT 2'!AW260</f>
        <v>5091586.4879872566</v>
      </c>
      <c r="H14" s="49"/>
      <c r="I14" s="62"/>
    </row>
    <row r="15" spans="1:11" ht="15.5" x14ac:dyDescent="0.35">
      <c r="A15" s="92" t="s">
        <v>55</v>
      </c>
      <c r="B15" s="50"/>
      <c r="C15" s="50"/>
      <c r="D15" s="50"/>
      <c r="E15" s="50"/>
      <c r="F15" s="51">
        <f>SUM(F14)</f>
        <v>4862033.1456782538</v>
      </c>
      <c r="G15" s="51">
        <f>SUM(G14)</f>
        <v>5091586.4879872566</v>
      </c>
      <c r="H15" s="49"/>
      <c r="I15" s="62"/>
    </row>
    <row r="16" spans="1:11" x14ac:dyDescent="0.35">
      <c r="A16" s="34"/>
      <c r="B16" s="52"/>
      <c r="C16" s="52"/>
      <c r="D16" s="52"/>
      <c r="E16" s="52"/>
      <c r="F16" s="52"/>
      <c r="G16" s="52"/>
      <c r="H16" s="52"/>
      <c r="I16" s="57"/>
    </row>
    <row r="17" spans="1:9" ht="15" thickBot="1" x14ac:dyDescent="0.4">
      <c r="A17" s="93"/>
      <c r="B17" s="63"/>
      <c r="C17" s="63"/>
      <c r="D17" s="63"/>
      <c r="E17" s="63"/>
      <c r="F17" s="63"/>
      <c r="G17" s="63"/>
      <c r="H17" s="63"/>
      <c r="I17" s="64"/>
    </row>
  </sheetData>
  <mergeCells count="3">
    <mergeCell ref="H3:I3"/>
    <mergeCell ref="H7:I8"/>
    <mergeCell ref="D3:F3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5B931D0C5206428D910413EF8817BB" ma:contentTypeVersion="1" ma:contentTypeDescription="Crée un document." ma:contentTypeScope="" ma:versionID="810a04c243b9ddb6529cb94704e2b13b">
  <xsd:schema xmlns:xsd="http://www.w3.org/2001/XMLSchema" xmlns:xs="http://www.w3.org/2001/XMLSchema" xmlns:p="http://schemas.microsoft.com/office/2006/metadata/properties" xmlns:ns2="cd2c1feb-e304-43c4-ba9d-13e84a84e34d" targetNamespace="http://schemas.microsoft.com/office/2006/metadata/properties" ma:root="true" ma:fieldsID="df022bd9043ddf9b5978e86d78d3000f" ns2:_="">
    <xsd:import namespace="cd2c1feb-e304-43c4-ba9d-13e84a84e34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2c1feb-e304-43c4-ba9d-13e84a84e3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1035F9-79E2-49A1-8119-E9C7DEE9FA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654458-D7B0-4DA5-8CC3-B59A1EAC02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2c1feb-e304-43c4-ba9d-13e84a84e3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5968AF-2DD3-4E83-BCB1-D7C1F81DA08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LOT 2 - 2023 ARENH</vt:lpstr>
      <vt:lpstr>DQE LOT 2</vt:lpstr>
      <vt:lpstr>SYNTHESE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FERRAZ Lydia</dc:creator>
  <cp:lastModifiedBy>FRANCOIS Charlotte</cp:lastModifiedBy>
  <cp:lastPrinted>2022-10-06T09:44:24Z</cp:lastPrinted>
  <dcterms:created xsi:type="dcterms:W3CDTF">2022-07-12T12:48:49Z</dcterms:created>
  <dcterms:modified xsi:type="dcterms:W3CDTF">2022-10-06T09:46:19Z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0x010100755B931D0C5206428D910413EF8817BB</vt:lpwstr>
  </property>
  <property fmtid="{D5CDD505-2E9C-101B-9397-08002B2CF9AE}" pid="3" name="MSIP_Label_2d26f538-337a-4593-a7e6-123667b1a538_Enabled">
    <vt:lpwstr>true</vt:lpwstr>
  </property>
  <property fmtid="{D5CDD505-2E9C-101B-9397-08002B2CF9AE}" pid="4" name="MSIP_Label_2d26f538-337a-4593-a7e6-123667b1a538_SetDate">
    <vt:lpwstr>2022-10-05T11:56:08Z</vt:lpwstr>
  </property>
  <property fmtid="{D5CDD505-2E9C-101B-9397-08002B2CF9AE}" pid="5" name="MSIP_Label_2d26f538-337a-4593-a7e6-123667b1a538_Method">
    <vt:lpwstr>Standard</vt:lpwstr>
  </property>
  <property fmtid="{D5CDD505-2E9C-101B-9397-08002B2CF9AE}" pid="6" name="MSIP_Label_2d26f538-337a-4593-a7e6-123667b1a538_Name">
    <vt:lpwstr>C1 Interne</vt:lpwstr>
  </property>
  <property fmtid="{D5CDD505-2E9C-101B-9397-08002B2CF9AE}" pid="7" name="MSIP_Label_2d26f538-337a-4593-a7e6-123667b1a538_SiteId">
    <vt:lpwstr>e242425b-70fc-44dc-9ddf-c21e304e6c80</vt:lpwstr>
  </property>
  <property fmtid="{D5CDD505-2E9C-101B-9397-08002B2CF9AE}" pid="8" name="MSIP_Label_2d26f538-337a-4593-a7e6-123667b1a538_ActionId">
    <vt:lpwstr>0c06f96e-8a10-42d7-9766-c23458491963</vt:lpwstr>
  </property>
  <property fmtid="{D5CDD505-2E9C-101B-9397-08002B2CF9AE}" pid="9" name="MSIP_Label_2d26f538-337a-4593-a7e6-123667b1a538_ContentBits">
    <vt:lpwstr>0</vt:lpwstr>
  </property>
</Properties>
</file>