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F:\Terralis\FR\Clients\USEDA\AO 2023 Lot 3\OK LOT 3 V17102022\Réponse Terralis 26102022\"/>
    </mc:Choice>
  </mc:AlternateContent>
  <xr:revisionPtr revIDLastSave="0" documentId="13_ncr:1_{03FB4C61-B4A4-447E-8892-4FFBA82A53B4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U LOT 3 - 2023 ARENH" sheetId="1" r:id="rId1"/>
    <sheet name="DQE LOT 3" sheetId="4" r:id="rId2"/>
    <sheet name="SYNTHESE " sheetId="3" r:id="rId3"/>
  </sheets>
  <definedNames>
    <definedName name="_xlnm._FilterDatabase" localSheetId="1" hidden="1">'DQE LOT 3'!$A$11:$BI$46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7" i="1"/>
  <c r="I28" i="1"/>
  <c r="I30" i="1"/>
  <c r="I31" i="1"/>
  <c r="I32" i="1"/>
  <c r="I33" i="1"/>
  <c r="I34" i="1"/>
  <c r="I36" i="1"/>
  <c r="I37" i="1"/>
  <c r="I38" i="1"/>
  <c r="I39" i="1"/>
  <c r="I40" i="1"/>
  <c r="I25" i="1"/>
  <c r="AO45" i="4"/>
  <c r="AP45" i="4"/>
  <c r="AQ45" i="4"/>
  <c r="AR45" i="4"/>
  <c r="AS45" i="4"/>
  <c r="AT45" i="4"/>
  <c r="AU45" i="4"/>
  <c r="AV45" i="4"/>
  <c r="AW45" i="4"/>
  <c r="AX45" i="4"/>
  <c r="AY45" i="4"/>
  <c r="AZ45" i="4"/>
  <c r="BB45" i="4"/>
  <c r="AO46" i="4"/>
  <c r="AP46" i="4"/>
  <c r="AQ46" i="4"/>
  <c r="AR46" i="4"/>
  <c r="AS46" i="4"/>
  <c r="AT46" i="4"/>
  <c r="AU46" i="4"/>
  <c r="AV46" i="4"/>
  <c r="AW46" i="4"/>
  <c r="AX46" i="4"/>
  <c r="AY46" i="4"/>
  <c r="AZ46" i="4"/>
  <c r="BB46" i="4"/>
  <c r="AO47" i="4"/>
  <c r="AP47" i="4"/>
  <c r="AQ47" i="4"/>
  <c r="AR47" i="4"/>
  <c r="AS47" i="4"/>
  <c r="AT47" i="4"/>
  <c r="AU47" i="4"/>
  <c r="AV47" i="4"/>
  <c r="AW47" i="4"/>
  <c r="AX47" i="4"/>
  <c r="AY47" i="4"/>
  <c r="AZ47" i="4"/>
  <c r="BB47" i="4"/>
  <c r="AO48" i="4"/>
  <c r="AP48" i="4"/>
  <c r="AQ48" i="4"/>
  <c r="AR48" i="4"/>
  <c r="AS48" i="4"/>
  <c r="AT48" i="4"/>
  <c r="AU48" i="4"/>
  <c r="AV48" i="4"/>
  <c r="AW48" i="4"/>
  <c r="AX48" i="4"/>
  <c r="AY48" i="4"/>
  <c r="AZ48" i="4"/>
  <c r="BB48" i="4"/>
  <c r="AH45" i="4"/>
  <c r="AI45" i="4"/>
  <c r="AJ45" i="4"/>
  <c r="AK45" i="4"/>
  <c r="AL45" i="4"/>
  <c r="AM45" i="4"/>
  <c r="AH46" i="4"/>
  <c r="AI46" i="4"/>
  <c r="AJ46" i="4"/>
  <c r="AK46" i="4"/>
  <c r="AL46" i="4"/>
  <c r="AM46" i="4"/>
  <c r="AH47" i="4"/>
  <c r="AI47" i="4"/>
  <c r="AJ47" i="4"/>
  <c r="AK47" i="4"/>
  <c r="AL47" i="4"/>
  <c r="AM47" i="4"/>
  <c r="AH48" i="4"/>
  <c r="AI48" i="4"/>
  <c r="AJ48" i="4"/>
  <c r="AK48" i="4"/>
  <c r="AL48" i="4"/>
  <c r="AM48" i="4"/>
  <c r="AG45" i="4"/>
  <c r="AG46" i="4"/>
  <c r="AG47" i="4"/>
  <c r="AG48" i="4"/>
  <c r="AF45" i="4"/>
  <c r="AF46" i="4"/>
  <c r="AF47" i="4"/>
  <c r="AF48" i="4"/>
  <c r="AE45" i="4"/>
  <c r="AE46" i="4"/>
  <c r="AE47" i="4"/>
  <c r="AE48" i="4"/>
  <c r="AD45" i="4"/>
  <c r="AD46" i="4"/>
  <c r="AD47" i="4"/>
  <c r="AD48" i="4"/>
  <c r="AC45" i="4"/>
  <c r="AC46" i="4"/>
  <c r="BC46" i="4"/>
  <c r="AC47" i="4"/>
  <c r="AC48" i="4"/>
  <c r="BC45" i="4"/>
  <c r="AN46" i="4"/>
  <c r="BC47" i="4"/>
  <c r="AN45" i="4"/>
  <c r="BC48" i="4"/>
  <c r="AN47" i="4"/>
  <c r="BA45" i="4"/>
  <c r="AN48" i="4"/>
  <c r="BA47" i="4"/>
  <c r="BA48" i="4"/>
  <c r="BA46" i="4"/>
  <c r="BB12" i="4"/>
  <c r="BB13" i="4"/>
  <c r="BB14" i="4"/>
  <c r="BB15" i="4"/>
  <c r="BB16" i="4"/>
  <c r="BB17" i="4"/>
  <c r="BC17" i="4"/>
  <c r="BB18" i="4"/>
  <c r="BB19" i="4"/>
  <c r="BB20" i="4"/>
  <c r="BB21" i="4"/>
  <c r="BB22" i="4"/>
  <c r="BB23" i="4"/>
  <c r="BC23" i="4"/>
  <c r="BB24" i="4"/>
  <c r="BC24" i="4"/>
  <c r="BB25" i="4"/>
  <c r="BC25" i="4"/>
  <c r="BB26" i="4"/>
  <c r="BB27" i="4"/>
  <c r="BB28" i="4"/>
  <c r="BB29" i="4"/>
  <c r="BB30" i="4"/>
  <c r="BB31" i="4"/>
  <c r="BC31" i="4"/>
  <c r="BB32" i="4"/>
  <c r="BB33" i="4"/>
  <c r="BB34" i="4"/>
  <c r="BB35" i="4"/>
  <c r="BB36" i="4"/>
  <c r="BB37" i="4"/>
  <c r="BB38" i="4"/>
  <c r="BB39" i="4"/>
  <c r="BB40" i="4"/>
  <c r="BB41" i="4"/>
  <c r="BC41" i="4"/>
  <c r="BB42" i="4"/>
  <c r="BB43" i="4"/>
  <c r="BB44" i="4"/>
  <c r="AZ12" i="4"/>
  <c r="AZ13" i="4"/>
  <c r="AZ14" i="4"/>
  <c r="AZ15" i="4"/>
  <c r="AZ16" i="4"/>
  <c r="AZ17" i="4"/>
  <c r="AZ18" i="4"/>
  <c r="AZ19" i="4"/>
  <c r="AZ20" i="4"/>
  <c r="AZ21" i="4"/>
  <c r="AZ22" i="4"/>
  <c r="AZ23" i="4"/>
  <c r="AZ24" i="4"/>
  <c r="AZ25" i="4"/>
  <c r="AZ26" i="4"/>
  <c r="AZ27" i="4"/>
  <c r="AZ28" i="4"/>
  <c r="AZ29" i="4"/>
  <c r="AZ30" i="4"/>
  <c r="AZ31" i="4"/>
  <c r="AZ32" i="4"/>
  <c r="AZ33" i="4"/>
  <c r="AZ34" i="4"/>
  <c r="AZ35" i="4"/>
  <c r="AZ36" i="4"/>
  <c r="AZ37" i="4"/>
  <c r="AZ38" i="4"/>
  <c r="AZ39" i="4"/>
  <c r="AZ40" i="4"/>
  <c r="AZ41" i="4"/>
  <c r="AZ42" i="4"/>
  <c r="AZ43" i="4"/>
  <c r="AZ44" i="4"/>
  <c r="AY12" i="4"/>
  <c r="AY13" i="4"/>
  <c r="AY14" i="4"/>
  <c r="AY15" i="4"/>
  <c r="AY16" i="4"/>
  <c r="AY17" i="4"/>
  <c r="AY18" i="4"/>
  <c r="AY19" i="4"/>
  <c r="AY20" i="4"/>
  <c r="AY21" i="4"/>
  <c r="AY22" i="4"/>
  <c r="AY23" i="4"/>
  <c r="AY24" i="4"/>
  <c r="AY25" i="4"/>
  <c r="AY26" i="4"/>
  <c r="AY27" i="4"/>
  <c r="AY28" i="4"/>
  <c r="AY29" i="4"/>
  <c r="AY30" i="4"/>
  <c r="AY31" i="4"/>
  <c r="AY32" i="4"/>
  <c r="AY33" i="4"/>
  <c r="AY34" i="4"/>
  <c r="AY35" i="4"/>
  <c r="AY36" i="4"/>
  <c r="AY37" i="4"/>
  <c r="AY38" i="4"/>
  <c r="AY39" i="4"/>
  <c r="AY40" i="4"/>
  <c r="AY41" i="4"/>
  <c r="AY42" i="4"/>
  <c r="AY43" i="4"/>
  <c r="AY44" i="4"/>
  <c r="AX12" i="4"/>
  <c r="AX13" i="4"/>
  <c r="AX14" i="4"/>
  <c r="AX15" i="4"/>
  <c r="AX16" i="4"/>
  <c r="AX17" i="4"/>
  <c r="AX18" i="4"/>
  <c r="AX19" i="4"/>
  <c r="AX20" i="4"/>
  <c r="AX21" i="4"/>
  <c r="AX22" i="4"/>
  <c r="AX23" i="4"/>
  <c r="AX24" i="4"/>
  <c r="AX25" i="4"/>
  <c r="AX26" i="4"/>
  <c r="AX27" i="4"/>
  <c r="AX28" i="4"/>
  <c r="AX29" i="4"/>
  <c r="AX30" i="4"/>
  <c r="AX31" i="4"/>
  <c r="AX32" i="4"/>
  <c r="AX33" i="4"/>
  <c r="AX34" i="4"/>
  <c r="AX35" i="4"/>
  <c r="AX36" i="4"/>
  <c r="AX37" i="4"/>
  <c r="AX38" i="4"/>
  <c r="AX39" i="4"/>
  <c r="AX40" i="4"/>
  <c r="AX41" i="4"/>
  <c r="AX42" i="4"/>
  <c r="AX43" i="4"/>
  <c r="AX44" i="4"/>
  <c r="AW12" i="4"/>
  <c r="AW13" i="4"/>
  <c r="AW14" i="4"/>
  <c r="AW15" i="4"/>
  <c r="AW16" i="4"/>
  <c r="AW17" i="4"/>
  <c r="AW18" i="4"/>
  <c r="AW19" i="4"/>
  <c r="AW20" i="4"/>
  <c r="AW21" i="4"/>
  <c r="AW22" i="4"/>
  <c r="AW23" i="4"/>
  <c r="AW24" i="4"/>
  <c r="AW25" i="4"/>
  <c r="AW26" i="4"/>
  <c r="AW27" i="4"/>
  <c r="AW28" i="4"/>
  <c r="AW29" i="4"/>
  <c r="AW30" i="4"/>
  <c r="AW31" i="4"/>
  <c r="AW32" i="4"/>
  <c r="AW33" i="4"/>
  <c r="AW34" i="4"/>
  <c r="AW35" i="4"/>
  <c r="AW36" i="4"/>
  <c r="AW37" i="4"/>
  <c r="AW38" i="4"/>
  <c r="AW39" i="4"/>
  <c r="AW40" i="4"/>
  <c r="AW41" i="4"/>
  <c r="AW42" i="4"/>
  <c r="AW43" i="4"/>
  <c r="AW44" i="4"/>
  <c r="AV12" i="4"/>
  <c r="AV13" i="4"/>
  <c r="AV14" i="4"/>
  <c r="AV15" i="4"/>
  <c r="AV16" i="4"/>
  <c r="AV17" i="4"/>
  <c r="AV18" i="4"/>
  <c r="AV19" i="4"/>
  <c r="AV20" i="4"/>
  <c r="AV21" i="4"/>
  <c r="AV22" i="4"/>
  <c r="AV23" i="4"/>
  <c r="AV24" i="4"/>
  <c r="AV25" i="4"/>
  <c r="AV26" i="4"/>
  <c r="AV27" i="4"/>
  <c r="AV28" i="4"/>
  <c r="AV29" i="4"/>
  <c r="AV30" i="4"/>
  <c r="AV31" i="4"/>
  <c r="AV32" i="4"/>
  <c r="AV33" i="4"/>
  <c r="AV34" i="4"/>
  <c r="AV35" i="4"/>
  <c r="AV36" i="4"/>
  <c r="AV37" i="4"/>
  <c r="AV38" i="4"/>
  <c r="AV39" i="4"/>
  <c r="AV40" i="4"/>
  <c r="AV41" i="4"/>
  <c r="AV42" i="4"/>
  <c r="AV43" i="4"/>
  <c r="AV44" i="4"/>
  <c r="AU12" i="4"/>
  <c r="AU13" i="4"/>
  <c r="AU14" i="4"/>
  <c r="AU15" i="4"/>
  <c r="AU16" i="4"/>
  <c r="AU17" i="4"/>
  <c r="AU18" i="4"/>
  <c r="AU19" i="4"/>
  <c r="AU20" i="4"/>
  <c r="AU21" i="4"/>
  <c r="AU22" i="4"/>
  <c r="AU23" i="4"/>
  <c r="AU24" i="4"/>
  <c r="AU25" i="4"/>
  <c r="AU26" i="4"/>
  <c r="AU27" i="4"/>
  <c r="AU28" i="4"/>
  <c r="AU29" i="4"/>
  <c r="AU30" i="4"/>
  <c r="AU31" i="4"/>
  <c r="AU32" i="4"/>
  <c r="AU33" i="4"/>
  <c r="AU34" i="4"/>
  <c r="AU35" i="4"/>
  <c r="AU36" i="4"/>
  <c r="AU37" i="4"/>
  <c r="AU38" i="4"/>
  <c r="AU39" i="4"/>
  <c r="AU40" i="4"/>
  <c r="AU41" i="4"/>
  <c r="AU42" i="4"/>
  <c r="AU43" i="4"/>
  <c r="AU44" i="4"/>
  <c r="AT12" i="4"/>
  <c r="AT13" i="4"/>
  <c r="AT14" i="4"/>
  <c r="AT15" i="4"/>
  <c r="AT16" i="4"/>
  <c r="AT17" i="4"/>
  <c r="AT18" i="4"/>
  <c r="AT19" i="4"/>
  <c r="AT20" i="4"/>
  <c r="AT21" i="4"/>
  <c r="AT22" i="4"/>
  <c r="AT23" i="4"/>
  <c r="AT24" i="4"/>
  <c r="AT25" i="4"/>
  <c r="AT26" i="4"/>
  <c r="AT27" i="4"/>
  <c r="AT28" i="4"/>
  <c r="AT29" i="4"/>
  <c r="AT30" i="4"/>
  <c r="AT31" i="4"/>
  <c r="AT32" i="4"/>
  <c r="AT33" i="4"/>
  <c r="AT34" i="4"/>
  <c r="AT35" i="4"/>
  <c r="AT36" i="4"/>
  <c r="AT37" i="4"/>
  <c r="AT38" i="4"/>
  <c r="AT39" i="4"/>
  <c r="AT40" i="4"/>
  <c r="AT41" i="4"/>
  <c r="AT42" i="4"/>
  <c r="AT43" i="4"/>
  <c r="AT44" i="4"/>
  <c r="AS12" i="4"/>
  <c r="AS13" i="4"/>
  <c r="AS14" i="4"/>
  <c r="AS15" i="4"/>
  <c r="AS16" i="4"/>
  <c r="AS17" i="4"/>
  <c r="AS18" i="4"/>
  <c r="AS19" i="4"/>
  <c r="AS20" i="4"/>
  <c r="AS21" i="4"/>
  <c r="AS22" i="4"/>
  <c r="AS23" i="4"/>
  <c r="AS24" i="4"/>
  <c r="AS25" i="4"/>
  <c r="AS26" i="4"/>
  <c r="AS27" i="4"/>
  <c r="AS28" i="4"/>
  <c r="AS29" i="4"/>
  <c r="AS30" i="4"/>
  <c r="AS31" i="4"/>
  <c r="AS32" i="4"/>
  <c r="AS33" i="4"/>
  <c r="AS34" i="4"/>
  <c r="AS35" i="4"/>
  <c r="AS36" i="4"/>
  <c r="AS37" i="4"/>
  <c r="AS38" i="4"/>
  <c r="AS39" i="4"/>
  <c r="AS40" i="4"/>
  <c r="AS41" i="4"/>
  <c r="AS42" i="4"/>
  <c r="AS43" i="4"/>
  <c r="AS44" i="4"/>
  <c r="AR12" i="4"/>
  <c r="AR13" i="4"/>
  <c r="AR14" i="4"/>
  <c r="AR15" i="4"/>
  <c r="AR16" i="4"/>
  <c r="AR17" i="4"/>
  <c r="AR18" i="4"/>
  <c r="AR19" i="4"/>
  <c r="AR20" i="4"/>
  <c r="AR21" i="4"/>
  <c r="AR22" i="4"/>
  <c r="AR23" i="4"/>
  <c r="AR24" i="4"/>
  <c r="AR25" i="4"/>
  <c r="AR26" i="4"/>
  <c r="AR27" i="4"/>
  <c r="AR28" i="4"/>
  <c r="AR29" i="4"/>
  <c r="AR30" i="4"/>
  <c r="AR31" i="4"/>
  <c r="AR32" i="4"/>
  <c r="AR33" i="4"/>
  <c r="AR34" i="4"/>
  <c r="AR35" i="4"/>
  <c r="AR36" i="4"/>
  <c r="AR37" i="4"/>
  <c r="AR38" i="4"/>
  <c r="AR39" i="4"/>
  <c r="AR40" i="4"/>
  <c r="AR41" i="4"/>
  <c r="AR42" i="4"/>
  <c r="AR43" i="4"/>
  <c r="AR44" i="4"/>
  <c r="AO12" i="4"/>
  <c r="AO13" i="4"/>
  <c r="AO14" i="4"/>
  <c r="AO15" i="4"/>
  <c r="AO16" i="4"/>
  <c r="AO17" i="4"/>
  <c r="AO18" i="4"/>
  <c r="AO19" i="4"/>
  <c r="AO20" i="4"/>
  <c r="AO21" i="4"/>
  <c r="AO22" i="4"/>
  <c r="AO23" i="4"/>
  <c r="AO24" i="4"/>
  <c r="AO25" i="4"/>
  <c r="AO26" i="4"/>
  <c r="AO27" i="4"/>
  <c r="AO28" i="4"/>
  <c r="AO29" i="4"/>
  <c r="AO30" i="4"/>
  <c r="AO31" i="4"/>
  <c r="AO32" i="4"/>
  <c r="AO33" i="4"/>
  <c r="AO34" i="4"/>
  <c r="AO35" i="4"/>
  <c r="AO36" i="4"/>
  <c r="AO37" i="4"/>
  <c r="AO38" i="4"/>
  <c r="AO39" i="4"/>
  <c r="AO40" i="4"/>
  <c r="AO41" i="4"/>
  <c r="AO42" i="4"/>
  <c r="AO43" i="4"/>
  <c r="AO44" i="4"/>
  <c r="AP12" i="4"/>
  <c r="AP13" i="4"/>
  <c r="AP14" i="4"/>
  <c r="AP15" i="4"/>
  <c r="AP16" i="4"/>
  <c r="AP17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P30" i="4"/>
  <c r="AP31" i="4"/>
  <c r="AP32" i="4"/>
  <c r="AP33" i="4"/>
  <c r="AP34" i="4"/>
  <c r="AP35" i="4"/>
  <c r="AP36" i="4"/>
  <c r="AP37" i="4"/>
  <c r="AP38" i="4"/>
  <c r="AP39" i="4"/>
  <c r="AP40" i="4"/>
  <c r="AP41" i="4"/>
  <c r="AP42" i="4"/>
  <c r="AP43" i="4"/>
  <c r="AP44" i="4"/>
  <c r="AQ12" i="4"/>
  <c r="AQ13" i="4"/>
  <c r="AQ14" i="4"/>
  <c r="AQ15" i="4"/>
  <c r="AQ16" i="4"/>
  <c r="AQ17" i="4"/>
  <c r="AQ18" i="4"/>
  <c r="AQ19" i="4"/>
  <c r="AQ20" i="4"/>
  <c r="AQ21" i="4"/>
  <c r="AQ22" i="4"/>
  <c r="AQ23" i="4"/>
  <c r="AQ24" i="4"/>
  <c r="AQ25" i="4"/>
  <c r="AQ26" i="4"/>
  <c r="AQ27" i="4"/>
  <c r="AQ28" i="4"/>
  <c r="AQ29" i="4"/>
  <c r="AQ30" i="4"/>
  <c r="AQ31" i="4"/>
  <c r="AQ32" i="4"/>
  <c r="AQ33" i="4"/>
  <c r="AQ34" i="4"/>
  <c r="AQ35" i="4"/>
  <c r="AQ36" i="4"/>
  <c r="AQ37" i="4"/>
  <c r="AQ38" i="4"/>
  <c r="AQ39" i="4"/>
  <c r="AQ40" i="4"/>
  <c r="AQ41" i="4"/>
  <c r="AQ42" i="4"/>
  <c r="AQ43" i="4"/>
  <c r="AQ44" i="4"/>
  <c r="AG12" i="4"/>
  <c r="AG13" i="4"/>
  <c r="AG14" i="4"/>
  <c r="AG15" i="4"/>
  <c r="AG16" i="4"/>
  <c r="AG17" i="4"/>
  <c r="AG18" i="4"/>
  <c r="AG19" i="4"/>
  <c r="AG20" i="4"/>
  <c r="AG21" i="4"/>
  <c r="AG22" i="4"/>
  <c r="AG23" i="4"/>
  <c r="AG24" i="4"/>
  <c r="AG25" i="4"/>
  <c r="AG26" i="4"/>
  <c r="AG27" i="4"/>
  <c r="AG28" i="4"/>
  <c r="AG29" i="4"/>
  <c r="AG30" i="4"/>
  <c r="AG31" i="4"/>
  <c r="AG32" i="4"/>
  <c r="AG33" i="4"/>
  <c r="AG34" i="4"/>
  <c r="AG35" i="4"/>
  <c r="AG36" i="4"/>
  <c r="AG37" i="4"/>
  <c r="AG38" i="4"/>
  <c r="AG39" i="4"/>
  <c r="AG40" i="4"/>
  <c r="AG41" i="4"/>
  <c r="AG42" i="4"/>
  <c r="AG43" i="4"/>
  <c r="AG44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30" i="4"/>
  <c r="AF31" i="4"/>
  <c r="AF32" i="4"/>
  <c r="AF33" i="4"/>
  <c r="AF34" i="4"/>
  <c r="AF35" i="4"/>
  <c r="AF36" i="4"/>
  <c r="AF37" i="4"/>
  <c r="AF38" i="4"/>
  <c r="AF39" i="4"/>
  <c r="AF40" i="4"/>
  <c r="AF41" i="4"/>
  <c r="AF42" i="4"/>
  <c r="AF43" i="4"/>
  <c r="AF44" i="4"/>
  <c r="AE12" i="4"/>
  <c r="AE13" i="4"/>
  <c r="AE14" i="4"/>
  <c r="AE15" i="4"/>
  <c r="AE16" i="4"/>
  <c r="AE17" i="4"/>
  <c r="AE18" i="4"/>
  <c r="AE19" i="4"/>
  <c r="AE20" i="4"/>
  <c r="AE21" i="4"/>
  <c r="AE22" i="4"/>
  <c r="AE23" i="4"/>
  <c r="AE24" i="4"/>
  <c r="AE25" i="4"/>
  <c r="AE26" i="4"/>
  <c r="AE27" i="4"/>
  <c r="AE28" i="4"/>
  <c r="AE29" i="4"/>
  <c r="AE30" i="4"/>
  <c r="AE31" i="4"/>
  <c r="AE32" i="4"/>
  <c r="AE33" i="4"/>
  <c r="AE34" i="4"/>
  <c r="AE35" i="4"/>
  <c r="AE36" i="4"/>
  <c r="AE37" i="4"/>
  <c r="AE38" i="4"/>
  <c r="AE39" i="4"/>
  <c r="AE40" i="4"/>
  <c r="AE41" i="4"/>
  <c r="AE42" i="4"/>
  <c r="AE43" i="4"/>
  <c r="AE44" i="4"/>
  <c r="AD12" i="4"/>
  <c r="AD13" i="4"/>
  <c r="AD14" i="4"/>
  <c r="AD15" i="4"/>
  <c r="AD16" i="4"/>
  <c r="AD17" i="4"/>
  <c r="AD18" i="4"/>
  <c r="AD19" i="4"/>
  <c r="AD20" i="4"/>
  <c r="AD21" i="4"/>
  <c r="AD22" i="4"/>
  <c r="AD23" i="4"/>
  <c r="AD24" i="4"/>
  <c r="AD25" i="4"/>
  <c r="AD26" i="4"/>
  <c r="AD27" i="4"/>
  <c r="AD28" i="4"/>
  <c r="AD29" i="4"/>
  <c r="AD30" i="4"/>
  <c r="AD31" i="4"/>
  <c r="AD32" i="4"/>
  <c r="AD33" i="4"/>
  <c r="AD34" i="4"/>
  <c r="AD35" i="4"/>
  <c r="AD36" i="4"/>
  <c r="AD37" i="4"/>
  <c r="AD38" i="4"/>
  <c r="AD39" i="4"/>
  <c r="AD40" i="4"/>
  <c r="AD41" i="4"/>
  <c r="AD42" i="4"/>
  <c r="AD43" i="4"/>
  <c r="AD44" i="4"/>
  <c r="AM12" i="4"/>
  <c r="AM13" i="4"/>
  <c r="AM14" i="4"/>
  <c r="AM15" i="4"/>
  <c r="AM16" i="4"/>
  <c r="AM17" i="4"/>
  <c r="AM18" i="4"/>
  <c r="AM19" i="4"/>
  <c r="AM20" i="4"/>
  <c r="AM21" i="4"/>
  <c r="AM22" i="4"/>
  <c r="AM23" i="4"/>
  <c r="AM24" i="4"/>
  <c r="AM25" i="4"/>
  <c r="AM26" i="4"/>
  <c r="AM27" i="4"/>
  <c r="AM28" i="4"/>
  <c r="AM29" i="4"/>
  <c r="AM30" i="4"/>
  <c r="AM31" i="4"/>
  <c r="AM32" i="4"/>
  <c r="AM33" i="4"/>
  <c r="AM34" i="4"/>
  <c r="AM35" i="4"/>
  <c r="AM36" i="4"/>
  <c r="AM37" i="4"/>
  <c r="AM38" i="4"/>
  <c r="AM39" i="4"/>
  <c r="AM40" i="4"/>
  <c r="AM41" i="4"/>
  <c r="AM42" i="4"/>
  <c r="AM43" i="4"/>
  <c r="AM44" i="4"/>
  <c r="AL12" i="4"/>
  <c r="AL13" i="4"/>
  <c r="AL14" i="4"/>
  <c r="AL15" i="4"/>
  <c r="AL16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AL36" i="4"/>
  <c r="AL37" i="4"/>
  <c r="AL38" i="4"/>
  <c r="AL39" i="4"/>
  <c r="AL40" i="4"/>
  <c r="AL41" i="4"/>
  <c r="AL42" i="4"/>
  <c r="AL43" i="4"/>
  <c r="AL44" i="4"/>
  <c r="AK12" i="4"/>
  <c r="AK13" i="4"/>
  <c r="AK14" i="4"/>
  <c r="AK15" i="4"/>
  <c r="AK16" i="4"/>
  <c r="AK17" i="4"/>
  <c r="AK18" i="4"/>
  <c r="AK19" i="4"/>
  <c r="AK20" i="4"/>
  <c r="AK21" i="4"/>
  <c r="AK22" i="4"/>
  <c r="AK23" i="4"/>
  <c r="AK24" i="4"/>
  <c r="AK25" i="4"/>
  <c r="AK26" i="4"/>
  <c r="AK27" i="4"/>
  <c r="AK28" i="4"/>
  <c r="AK29" i="4"/>
  <c r="AK30" i="4"/>
  <c r="AK31" i="4"/>
  <c r="AK32" i="4"/>
  <c r="AK33" i="4"/>
  <c r="AK34" i="4"/>
  <c r="AK35" i="4"/>
  <c r="AK36" i="4"/>
  <c r="AK37" i="4"/>
  <c r="AK38" i="4"/>
  <c r="AK39" i="4"/>
  <c r="AK40" i="4"/>
  <c r="AK41" i="4"/>
  <c r="AK42" i="4"/>
  <c r="AK43" i="4"/>
  <c r="AK44" i="4"/>
  <c r="AJ12" i="4"/>
  <c r="AJ13" i="4"/>
  <c r="AJ14" i="4"/>
  <c r="AJ15" i="4"/>
  <c r="AJ16" i="4"/>
  <c r="AJ17" i="4"/>
  <c r="AJ18" i="4"/>
  <c r="AJ19" i="4"/>
  <c r="AJ20" i="4"/>
  <c r="AJ21" i="4"/>
  <c r="AJ22" i="4"/>
  <c r="AJ23" i="4"/>
  <c r="AJ24" i="4"/>
  <c r="AJ25" i="4"/>
  <c r="AJ26" i="4"/>
  <c r="AJ27" i="4"/>
  <c r="AJ28" i="4"/>
  <c r="AJ29" i="4"/>
  <c r="AJ30" i="4"/>
  <c r="AJ31" i="4"/>
  <c r="AJ32" i="4"/>
  <c r="AJ33" i="4"/>
  <c r="AJ34" i="4"/>
  <c r="AJ35" i="4"/>
  <c r="AJ36" i="4"/>
  <c r="AJ37" i="4"/>
  <c r="AJ38" i="4"/>
  <c r="AJ39" i="4"/>
  <c r="AJ40" i="4"/>
  <c r="AJ41" i="4"/>
  <c r="AJ42" i="4"/>
  <c r="AJ43" i="4"/>
  <c r="AJ44" i="4"/>
  <c r="AI12" i="4"/>
  <c r="AI13" i="4"/>
  <c r="AI14" i="4"/>
  <c r="AI15" i="4"/>
  <c r="AI16" i="4"/>
  <c r="AI17" i="4"/>
  <c r="AI18" i="4"/>
  <c r="AI19" i="4"/>
  <c r="AI20" i="4"/>
  <c r="AI21" i="4"/>
  <c r="AI22" i="4"/>
  <c r="AI23" i="4"/>
  <c r="AI24" i="4"/>
  <c r="AI25" i="4"/>
  <c r="AI26" i="4"/>
  <c r="AI27" i="4"/>
  <c r="AI28" i="4"/>
  <c r="AI29" i="4"/>
  <c r="AI30" i="4"/>
  <c r="AI31" i="4"/>
  <c r="AI32" i="4"/>
  <c r="AI33" i="4"/>
  <c r="AI34" i="4"/>
  <c r="AI35" i="4"/>
  <c r="AI36" i="4"/>
  <c r="AI37" i="4"/>
  <c r="AI38" i="4"/>
  <c r="AI39" i="4"/>
  <c r="AI40" i="4"/>
  <c r="AI41" i="4"/>
  <c r="AI42" i="4"/>
  <c r="AI43" i="4"/>
  <c r="AI44" i="4"/>
  <c r="AH12" i="4"/>
  <c r="AH13" i="4"/>
  <c r="AH14" i="4"/>
  <c r="AH15" i="4"/>
  <c r="AH16" i="4"/>
  <c r="AH17" i="4"/>
  <c r="AH18" i="4"/>
  <c r="AH19" i="4"/>
  <c r="AH20" i="4"/>
  <c r="AH21" i="4"/>
  <c r="AH22" i="4"/>
  <c r="AH23" i="4"/>
  <c r="AH24" i="4"/>
  <c r="AH25" i="4"/>
  <c r="AH26" i="4"/>
  <c r="AH27" i="4"/>
  <c r="AH28" i="4"/>
  <c r="AH29" i="4"/>
  <c r="AH30" i="4"/>
  <c r="AH31" i="4"/>
  <c r="AH32" i="4"/>
  <c r="AH33" i="4"/>
  <c r="AH34" i="4"/>
  <c r="AH35" i="4"/>
  <c r="AH36" i="4"/>
  <c r="AH37" i="4"/>
  <c r="AH38" i="4"/>
  <c r="AH39" i="4"/>
  <c r="AH40" i="4"/>
  <c r="AH41" i="4"/>
  <c r="AH42" i="4"/>
  <c r="AH43" i="4"/>
  <c r="AH44" i="4"/>
  <c r="AC12" i="4"/>
  <c r="AC13" i="4"/>
  <c r="AC14" i="4"/>
  <c r="AC15" i="4"/>
  <c r="AC16" i="4"/>
  <c r="AC17" i="4"/>
  <c r="AC18" i="4"/>
  <c r="AC19" i="4"/>
  <c r="AC20" i="4"/>
  <c r="AC21" i="4"/>
  <c r="AC22" i="4"/>
  <c r="BC22" i="4"/>
  <c r="AC23" i="4"/>
  <c r="AC24" i="4"/>
  <c r="AC25" i="4"/>
  <c r="AC26" i="4"/>
  <c r="AC27" i="4"/>
  <c r="AC28" i="4"/>
  <c r="AC29" i="4"/>
  <c r="AC30" i="4"/>
  <c r="AC31" i="4"/>
  <c r="AC32" i="4"/>
  <c r="AC33" i="4"/>
  <c r="AC34" i="4"/>
  <c r="AC35" i="4"/>
  <c r="AC36" i="4"/>
  <c r="AC37" i="4"/>
  <c r="AC38" i="4"/>
  <c r="AC39" i="4"/>
  <c r="AC40" i="4"/>
  <c r="AC41" i="4"/>
  <c r="AC42" i="4"/>
  <c r="AC43" i="4"/>
  <c r="AC44" i="4"/>
  <c r="BC34" i="4"/>
  <c r="BC28" i="4"/>
  <c r="BH46" i="4"/>
  <c r="BI46" i="4"/>
  <c r="BH45" i="4"/>
  <c r="BI45" i="4"/>
  <c r="BA26" i="4"/>
  <c r="BA27" i="4"/>
  <c r="BA25" i="4"/>
  <c r="BC30" i="4"/>
  <c r="BC37" i="4"/>
  <c r="BC29" i="4"/>
  <c r="BC13" i="4"/>
  <c r="BC36" i="4"/>
  <c r="BC12" i="4"/>
  <c r="BC40" i="4"/>
  <c r="BC43" i="4"/>
  <c r="BC35" i="4"/>
  <c r="BC19" i="4"/>
  <c r="BC16" i="4"/>
  <c r="BC42" i="4"/>
  <c r="BC18" i="4"/>
  <c r="BH48" i="4"/>
  <c r="BI48" i="4"/>
  <c r="BH47" i="4"/>
  <c r="BI47" i="4"/>
  <c r="AN28" i="4"/>
  <c r="AM53" i="4"/>
  <c r="BC39" i="4"/>
  <c r="BC33" i="4"/>
  <c r="BC27" i="4"/>
  <c r="BC21" i="4"/>
  <c r="BC15" i="4"/>
  <c r="AN34" i="4"/>
  <c r="AN22" i="4"/>
  <c r="BC44" i="4"/>
  <c r="BC38" i="4"/>
  <c r="BC32" i="4"/>
  <c r="BC26" i="4"/>
  <c r="BC20" i="4"/>
  <c r="BC14" i="4"/>
  <c r="BA41" i="4"/>
  <c r="BA44" i="4"/>
  <c r="BA38" i="4"/>
  <c r="BA32" i="4"/>
  <c r="BA20" i="4"/>
  <c r="BA14" i="4"/>
  <c r="BA35" i="4"/>
  <c r="BA29" i="4"/>
  <c r="BA23" i="4"/>
  <c r="BA17" i="4"/>
  <c r="BA31" i="4"/>
  <c r="BA42" i="4"/>
  <c r="BA36" i="4"/>
  <c r="BA30" i="4"/>
  <c r="BA24" i="4"/>
  <c r="BA18" i="4"/>
  <c r="BA12" i="4"/>
  <c r="BA37" i="4"/>
  <c r="BA19" i="4"/>
  <c r="BA40" i="4"/>
  <c r="BA34" i="4"/>
  <c r="BA28" i="4"/>
  <c r="BA22" i="4"/>
  <c r="BA16" i="4"/>
  <c r="BA43" i="4"/>
  <c r="BA13" i="4"/>
  <c r="BA39" i="4"/>
  <c r="BA33" i="4"/>
  <c r="BA21" i="4"/>
  <c r="BA15" i="4"/>
  <c r="AN44" i="4"/>
  <c r="AN38" i="4"/>
  <c r="AN32" i="4"/>
  <c r="AN26" i="4"/>
  <c r="AN20" i="4"/>
  <c r="AN14" i="4"/>
  <c r="AN42" i="4"/>
  <c r="AN36" i="4"/>
  <c r="AN30" i="4"/>
  <c r="AN24" i="4"/>
  <c r="AN18" i="4"/>
  <c r="AN12" i="4"/>
  <c r="AN16" i="4"/>
  <c r="AN40" i="4"/>
  <c r="AN39" i="4"/>
  <c r="AN33" i="4"/>
  <c r="AN27" i="4"/>
  <c r="AN21" i="4"/>
  <c r="AN15" i="4"/>
  <c r="AN43" i="4"/>
  <c r="AN37" i="4"/>
  <c r="AN31" i="4"/>
  <c r="AN25" i="4"/>
  <c r="AN19" i="4"/>
  <c r="AN13" i="4"/>
  <c r="AN41" i="4"/>
  <c r="AN35" i="4"/>
  <c r="AN29" i="4"/>
  <c r="AN23" i="4"/>
  <c r="AN17" i="4"/>
  <c r="BD53" i="4"/>
  <c r="BE53" i="4"/>
  <c r="BF53" i="4"/>
  <c r="BG53" i="4"/>
  <c r="AC53" i="4"/>
  <c r="B14" i="3"/>
  <c r="BH34" i="4"/>
  <c r="BI34" i="4"/>
  <c r="BH22" i="4"/>
  <c r="BI22" i="4"/>
  <c r="BH32" i="4"/>
  <c r="BI32" i="4"/>
  <c r="BH41" i="4"/>
  <c r="BI41" i="4"/>
  <c r="BH43" i="4"/>
  <c r="BI43" i="4"/>
  <c r="BH36" i="4"/>
  <c r="BI36" i="4"/>
  <c r="BH38" i="4"/>
  <c r="BI38" i="4"/>
  <c r="BH15" i="4"/>
  <c r="BI15" i="4"/>
  <c r="BH29" i="4"/>
  <c r="BI29" i="4"/>
  <c r="BH16" i="4"/>
  <c r="BI16" i="4"/>
  <c r="BH37" i="4"/>
  <c r="BI37" i="4"/>
  <c r="BH42" i="4"/>
  <c r="BI42" i="4"/>
  <c r="BH35" i="4"/>
  <c r="BI35" i="4"/>
  <c r="BH44" i="4"/>
  <c r="BI44" i="4"/>
  <c r="BH28" i="4"/>
  <c r="BI28" i="4"/>
  <c r="BH19" i="4"/>
  <c r="BI19" i="4"/>
  <c r="BH21" i="4"/>
  <c r="BI21" i="4"/>
  <c r="BH27" i="4"/>
  <c r="BI27" i="4"/>
  <c r="BH12" i="4"/>
  <c r="BI12" i="4"/>
  <c r="BH25" i="4"/>
  <c r="BI25" i="4"/>
  <c r="BH33" i="4"/>
  <c r="BI33" i="4"/>
  <c r="BH18" i="4"/>
  <c r="BI18" i="4"/>
  <c r="BH31" i="4"/>
  <c r="BI31" i="4"/>
  <c r="BH14" i="4"/>
  <c r="BI14" i="4"/>
  <c r="BH39" i="4"/>
  <c r="BI39" i="4"/>
  <c r="BH24" i="4"/>
  <c r="BI24" i="4"/>
  <c r="BH17" i="4"/>
  <c r="BI17" i="4"/>
  <c r="BH20" i="4"/>
  <c r="BI20" i="4"/>
  <c r="BH13" i="4"/>
  <c r="BI13" i="4"/>
  <c r="BH40" i="4"/>
  <c r="BI40" i="4"/>
  <c r="BH30" i="4"/>
  <c r="BI30" i="4"/>
  <c r="BH23" i="4"/>
  <c r="BI23" i="4"/>
  <c r="BH26" i="4"/>
  <c r="BI26" i="4"/>
  <c r="AJ53" i="4"/>
  <c r="AL53" i="4"/>
  <c r="AK53" i="4"/>
  <c r="AH53" i="4"/>
  <c r="AI53" i="4"/>
  <c r="BA53" i="4"/>
  <c r="D14" i="3"/>
  <c r="AN53" i="4"/>
  <c r="C14" i="3"/>
  <c r="BC53" i="4"/>
  <c r="E14" i="3"/>
  <c r="BH53" i="4"/>
  <c r="F14" i="3"/>
  <c r="F15" i="3"/>
  <c r="BI53" i="4"/>
  <c r="G14" i="3"/>
  <c r="G15" i="3"/>
</calcChain>
</file>

<file path=xl/sharedStrings.xml><?xml version="1.0" encoding="utf-8"?>
<sst xmlns="http://schemas.openxmlformats.org/spreadsheetml/2006/main" count="538" uniqueCount="286">
  <si>
    <t>Candidat</t>
  </si>
  <si>
    <t>Offre</t>
  </si>
  <si>
    <t>APPROVISONNEMENT ARENH</t>
  </si>
  <si>
    <t>Date début fourniture</t>
  </si>
  <si>
    <t>Date fin founiture</t>
  </si>
  <si>
    <t>Flexibilité (plus)</t>
  </si>
  <si>
    <t>Flexibilité (moins)</t>
  </si>
  <si>
    <t>Seules les cases jaunes doivent être renseignées par le fournisseur</t>
  </si>
  <si>
    <t xml:space="preserve"> BORDEREAU DE PRIX UNITAIRES</t>
  </si>
  <si>
    <t>Les montants sont a remplir sur le BPU ci-dessous, les calculs de DQE se font automatiquement</t>
  </si>
  <si>
    <t>Ces prix sont fixés pour la durée du marché subséquent</t>
  </si>
  <si>
    <t xml:space="preserve">Numéro de prix </t>
  </si>
  <si>
    <t xml:space="preserve">Tension d'Alimentation </t>
  </si>
  <si>
    <t xml:space="preserve">Segment </t>
  </si>
  <si>
    <t>Postes horosaisonniers</t>
  </si>
  <si>
    <t xml:space="preserve">Prix unitaire de fourniture année 2023 €/kWh HT </t>
  </si>
  <si>
    <t>Terme Fixe (€ HT/kWh)</t>
  </si>
  <si>
    <t>C4</t>
  </si>
  <si>
    <t>BT &gt; 36 kVA</t>
  </si>
  <si>
    <t>C3</t>
  </si>
  <si>
    <t>HTA &lt; 110 KVA</t>
  </si>
  <si>
    <t>C2</t>
  </si>
  <si>
    <t>HTA &gt; 110 KVA</t>
  </si>
  <si>
    <t>PRIX INDUITS PAR LE MECANISME DE CAPACITE</t>
  </si>
  <si>
    <t>AUTRES COÛTS</t>
  </si>
  <si>
    <t>Nom, Prénom et qualité du signataire (*)</t>
  </si>
  <si>
    <t>Lieu et date de signature</t>
  </si>
  <si>
    <t>Signature et Cachet de la société</t>
  </si>
  <si>
    <t>Fourniture certifiée par la garantie d'origine (CCTP)</t>
  </si>
  <si>
    <t>Surcoût  pour une fourniture certifiée par garantie d'origine à 50%</t>
  </si>
  <si>
    <t>Surcoût  pour une fourniture certifiée par garantie d'origine à 75%</t>
  </si>
  <si>
    <t>Surcoût  pour une fourniture certifiée par garantie d'origine à 100%</t>
  </si>
  <si>
    <t>Prix unitaire de fourniture [€/KWh], hors taxes</t>
  </si>
  <si>
    <t xml:space="preserve">Surcoût CEE en €/KWh </t>
  </si>
  <si>
    <t>Taux ARENH                                                                                                             (en cas d'approvisionnement indexé Arenh)</t>
  </si>
  <si>
    <t xml:space="preserve">(a)- Abonnement + Prix unitaire de fourniture </t>
  </si>
  <si>
    <t xml:space="preserve">(b)- Sans abonnement + Prix unitaire de fourniture </t>
  </si>
  <si>
    <t xml:space="preserve">(2) Ces prix seront réactualisés selon la formule définie dans le marché subséquent avec le prix de la capaciré de l'année de livraison </t>
  </si>
  <si>
    <t xml:space="preserve">(1) Structure de prix proposée peut être la suivante : </t>
  </si>
  <si>
    <t>GROUPEMENT DE COMMANDE USEDA                                                                                                                                                             Marché Subséquent 2023 sur la base de l'accord cadre 2020,2021,2022,2023</t>
  </si>
  <si>
    <t>Taux Arenh (%)</t>
  </si>
  <si>
    <r>
      <t>Conformément à l'article 8 du CCAP, les prix de fourniture en énergie électrique sont indiqués</t>
    </r>
    <r>
      <rPr>
        <b/>
        <sz val="10"/>
        <color theme="1"/>
        <rFont val="Calibri"/>
        <family val="2"/>
        <scheme val="minor"/>
      </rPr>
      <t xml:space="preserve"> hors tarifs d'acheminement, hors toutes taxes et contributions (TVA, CSPE,CTA, TCFE…) hors prix figurant dans le catalogue des prestations du GRD, hors frais de soutirage physique du RTE.</t>
    </r>
  </si>
  <si>
    <t>(3) Ce coefficient de sécurité est susceptible d'être révisé sur décision de RTE,</t>
  </si>
  <si>
    <t>(2)                                                         Prix de la capacité en €/kWh</t>
  </si>
  <si>
    <t xml:space="preserve">PRIX </t>
  </si>
  <si>
    <r>
      <t xml:space="preserve">Coefficient de sécurité connu à date </t>
    </r>
    <r>
      <rPr>
        <b/>
        <u/>
        <sz val="9"/>
        <color theme="0"/>
        <rFont val="Calibri"/>
        <family val="2"/>
        <scheme val="minor"/>
      </rPr>
      <t>0,99</t>
    </r>
  </si>
  <si>
    <r>
      <t xml:space="preserve">Dernier PREC connu pour la période de livraison </t>
    </r>
    <r>
      <rPr>
        <b/>
        <u/>
        <sz val="9"/>
        <color theme="0"/>
        <rFont val="Calibri"/>
        <family val="2"/>
        <scheme val="minor"/>
      </rPr>
      <t>23,89999 € / kWh</t>
    </r>
  </si>
  <si>
    <t xml:space="preserve">(*) le signataire doit avoir le pouvoir d'engager avec le montant totale, la personne qu'il représente </t>
  </si>
  <si>
    <t>Pointe</t>
  </si>
  <si>
    <t>HPH</t>
  </si>
  <si>
    <t>HCH</t>
  </si>
  <si>
    <t>HPE</t>
  </si>
  <si>
    <t>HCE</t>
  </si>
  <si>
    <t>DETAIL QUANTITATIF ET ESTIMATIF SUR LA DURÉE</t>
  </si>
  <si>
    <t>Année</t>
  </si>
  <si>
    <r>
      <t xml:space="preserve">Montant TOTAL
</t>
    </r>
    <r>
      <rPr>
        <sz val="12"/>
        <rFont val="Calibri"/>
        <family val="2"/>
        <scheme val="minor"/>
      </rPr>
      <t>Budget TVA inclus</t>
    </r>
  </si>
  <si>
    <t>TOTAL</t>
  </si>
  <si>
    <t>Coefficient de Sécurité</t>
  </si>
  <si>
    <t>Prix de capacité (PREC 2022)</t>
  </si>
  <si>
    <t xml:space="preserve">A titre informatif </t>
  </si>
  <si>
    <t xml:space="preserve">Informations payeur </t>
  </si>
  <si>
    <t xml:space="preserve">Numéro du PRM </t>
  </si>
  <si>
    <t xml:space="preserve">Nom du site </t>
  </si>
  <si>
    <t xml:space="preserve">Localisation du compteur </t>
  </si>
  <si>
    <t xml:space="preserve">Caractéristiques du compteur </t>
  </si>
  <si>
    <t xml:space="preserve">Consommations annuelles en kWh </t>
  </si>
  <si>
    <t>Taux ARENH (%)</t>
  </si>
  <si>
    <t xml:space="preserve">Mécanisme de capacité en€ HT </t>
  </si>
  <si>
    <t>Dispositif CEE</t>
  </si>
  <si>
    <t>TAXES ET CONTRIBUTIONS</t>
  </si>
  <si>
    <t>Coûts sur 12 mois</t>
  </si>
  <si>
    <t xml:space="preserve">SIREN </t>
  </si>
  <si>
    <t>Nom</t>
  </si>
  <si>
    <t>Adresse</t>
  </si>
  <si>
    <t>CP</t>
  </si>
  <si>
    <t>Ville</t>
  </si>
  <si>
    <t>rue</t>
  </si>
  <si>
    <t xml:space="preserve">Ville </t>
  </si>
  <si>
    <t xml:space="preserve">Puissance souscrite </t>
  </si>
  <si>
    <t>TOTAL / AN</t>
  </si>
  <si>
    <t xml:space="preserve">Prix de la capacité en € HT </t>
  </si>
  <si>
    <t xml:space="preserve">Coefficient Sécurité </t>
  </si>
  <si>
    <t xml:space="preserve">Coût TOTAL  capacité </t>
  </si>
  <si>
    <t>Prix CEE €/KwH</t>
  </si>
  <si>
    <t>Coût TOTAL</t>
  </si>
  <si>
    <t>CSPE</t>
  </si>
  <si>
    <t>CTA</t>
  </si>
  <si>
    <t>TCCFE</t>
  </si>
  <si>
    <t xml:space="preserve">TDCFE </t>
  </si>
  <si>
    <t xml:space="preserve">Coût hors TVA </t>
  </si>
  <si>
    <t>Coût TTC</t>
  </si>
  <si>
    <t>P.U de la fourniture en €/kWh</t>
  </si>
  <si>
    <t>SIRET</t>
  </si>
  <si>
    <t>Code site compte</t>
  </si>
  <si>
    <t>Code INSEE</t>
  </si>
  <si>
    <t>Niveau Compte</t>
  </si>
  <si>
    <t>SIRET bis</t>
  </si>
  <si>
    <t xml:space="preserve">Tarif acheminement souscrit </t>
  </si>
  <si>
    <t xml:space="preserve">Prix unitaire HCE capacité </t>
  </si>
  <si>
    <t xml:space="preserve">Prix unitaire HCH capacité </t>
  </si>
  <si>
    <t xml:space="preserve">Prix unitaire HPE capacité </t>
  </si>
  <si>
    <t xml:space="preserve">Prix unitaire HPH capacité </t>
  </si>
  <si>
    <t xml:space="preserve">Prix unitaire Pointe capacité </t>
  </si>
  <si>
    <t xml:space="preserve">Abonnement </t>
  </si>
  <si>
    <t xml:space="preserve">Consommation en kWh </t>
  </si>
  <si>
    <t>Total conso 2023 en € HT</t>
  </si>
  <si>
    <t>Montant HCE / an en € HT</t>
  </si>
  <si>
    <t>Montant HCP / an en € HT</t>
  </si>
  <si>
    <t>Montant HPE / an en € HT</t>
  </si>
  <si>
    <t>Montant HPH / an en € HT</t>
  </si>
  <si>
    <t>Montant Pointe / an en € HT</t>
  </si>
  <si>
    <t>Total capa 2023 en € HT</t>
  </si>
  <si>
    <t>Total CEE 2023 en € HT</t>
  </si>
  <si>
    <t xml:space="preserve">Total CSPE 2023 </t>
  </si>
  <si>
    <t xml:space="preserve">Total CTA 2023 </t>
  </si>
  <si>
    <t xml:space="preserve">Total TCCFE 2023 </t>
  </si>
  <si>
    <t>Total TDCFE 2023</t>
  </si>
  <si>
    <t>Coût TOTAL 2023 € HT</t>
  </si>
  <si>
    <t>Coût TOTAL 2023 € TTC</t>
  </si>
  <si>
    <t>Volume total (KWh)</t>
  </si>
  <si>
    <t xml:space="preserve">Consommation en € HT </t>
  </si>
  <si>
    <t xml:space="preserve">Capacité en €HT </t>
  </si>
  <si>
    <t xml:space="preserve">CEE en €HT </t>
  </si>
  <si>
    <r>
      <t xml:space="preserve">Montant TOTAL
</t>
    </r>
    <r>
      <rPr>
        <sz val="12"/>
        <rFont val="Calibri"/>
        <family val="2"/>
        <scheme val="minor"/>
      </rPr>
      <t xml:space="preserve">Budget Hors TVA </t>
    </r>
  </si>
  <si>
    <t>ANNÉE 2023 - Lot n° 3</t>
  </si>
  <si>
    <t xml:space="preserve">BT ≤ 36 kVA MU - HP/HC </t>
  </si>
  <si>
    <t>C5</t>
  </si>
  <si>
    <t>HC</t>
  </si>
  <si>
    <t>HP</t>
  </si>
  <si>
    <t>BASE</t>
  </si>
  <si>
    <t>BT ≤ 36 kVA LU</t>
  </si>
  <si>
    <t>C5 Eclairage public</t>
  </si>
  <si>
    <t>EP</t>
  </si>
  <si>
    <r>
      <rPr>
        <b/>
        <u/>
        <sz val="10"/>
        <color theme="1"/>
        <rFont val="Calibri"/>
        <family val="2"/>
        <scheme val="minor"/>
      </rPr>
      <t xml:space="preserve">Annexe n ° 2 </t>
    </r>
    <r>
      <rPr>
        <b/>
        <sz val="10"/>
        <color theme="1"/>
        <rFont val="Calibri"/>
        <family val="2"/>
        <scheme val="minor"/>
      </rPr>
      <t>: Détail Quantitatif Estimatif Lot n° 3</t>
    </r>
  </si>
  <si>
    <t>CD Aisne</t>
  </si>
  <si>
    <t>Ciry Salsogne</t>
  </si>
  <si>
    <t>Pasly</t>
  </si>
  <si>
    <t>Ccom Thierache du centre</t>
  </si>
  <si>
    <t>Syndicat scolaire 3 vallées</t>
  </si>
  <si>
    <t>SESV</t>
  </si>
  <si>
    <t>USEDA</t>
  </si>
  <si>
    <t xml:space="preserve">  COLLEGE MERMOZ</t>
  </si>
  <si>
    <t>80 ROUTE  DE FERE</t>
  </si>
  <si>
    <t>02200</t>
  </si>
  <si>
    <t>BELLEU</t>
  </si>
  <si>
    <t xml:space="preserve">  LE DOJO</t>
  </si>
  <si>
    <t xml:space="preserve"> RUE DE MONTPELLIER</t>
  </si>
  <si>
    <t>02220</t>
  </si>
  <si>
    <t>CIRY SALSOGNE</t>
  </si>
  <si>
    <t xml:space="preserve">  SALLE DES MARAIS</t>
  </si>
  <si>
    <t xml:space="preserve"> RUE  JULES DEBORDEAUX</t>
  </si>
  <si>
    <t>PASLY</t>
  </si>
  <si>
    <t xml:space="preserve">  STATION EPURATION</t>
  </si>
  <si>
    <t xml:space="preserve"> PONT  DE PIERRE</t>
  </si>
  <si>
    <t>02140</t>
  </si>
  <si>
    <t>FONTAINE LES VERVINS</t>
  </si>
  <si>
    <t xml:space="preserve">  </t>
  </si>
  <si>
    <t xml:space="preserve">   ECOLE MAIRIE</t>
  </si>
  <si>
    <t>02160</t>
  </si>
  <si>
    <t>BEAURIEUX</t>
  </si>
  <si>
    <t xml:space="preserve"> RUE  ALAIN LANGLET</t>
  </si>
  <si>
    <t>VAUXBUIN</t>
  </si>
  <si>
    <t xml:space="preserve">  26251 ST DE DEFERRISATION</t>
  </si>
  <si>
    <t xml:space="preserve"> LIEU-DIT LES GRANDS PRES</t>
  </si>
  <si>
    <t>SEPTMONTS</t>
  </si>
  <si>
    <t xml:space="preserve">  POMPE PRAIRIE</t>
  </si>
  <si>
    <t xml:space="preserve"> RUE  DE LA SAVIERE</t>
  </si>
  <si>
    <t>02210</t>
  </si>
  <si>
    <t>PARCY-TIGNY</t>
  </si>
  <si>
    <t xml:space="preserve">   POMPAGE</t>
  </si>
  <si>
    <t>PLOISY</t>
  </si>
  <si>
    <t xml:space="preserve"> HAMEAU  DE SAINT FELIX</t>
  </si>
  <si>
    <t>COURMELLES</t>
  </si>
  <si>
    <t>LES BAINS DU LAC  BORNES ELECTRIQUES</t>
  </si>
  <si>
    <t xml:space="preserve"> AVENUE  DE COMPIEGNE</t>
  </si>
  <si>
    <t>MERCIN ET VAUX</t>
  </si>
  <si>
    <t>79210000011383</t>
  </si>
  <si>
    <t>79210000011822</t>
  </si>
  <si>
    <t>79210000011934</t>
  </si>
  <si>
    <t>79210000013950</t>
  </si>
  <si>
    <t>79210000015099</t>
  </si>
  <si>
    <t>79210000015202</t>
  </si>
  <si>
    <t>79210000015314</t>
  </si>
  <si>
    <t>79210000015426</t>
  </si>
  <si>
    <t>79210000015538</t>
  </si>
  <si>
    <t>79210000015640</t>
  </si>
  <si>
    <t>79218665594246</t>
  </si>
  <si>
    <t>79213551763774</t>
  </si>
  <si>
    <t>79211810222525</t>
  </si>
  <si>
    <t>79208753249514</t>
  </si>
  <si>
    <t>79207039004140</t>
  </si>
  <si>
    <t>79202197055420</t>
  </si>
  <si>
    <t>79203645177460</t>
  </si>
  <si>
    <t>79211000000375</t>
  </si>
  <si>
    <t>79207664535386</t>
  </si>
  <si>
    <t>79211000000263</t>
  </si>
  <si>
    <t>79208589762033</t>
  </si>
  <si>
    <t>79202086131907</t>
  </si>
  <si>
    <t>79205660687070</t>
  </si>
  <si>
    <t>79207640500794</t>
  </si>
  <si>
    <t>79206982450584</t>
  </si>
  <si>
    <t>79211000000151</t>
  </si>
  <si>
    <t>79205323937890</t>
  </si>
  <si>
    <t>79211000000487</t>
  </si>
  <si>
    <t>84202309800026</t>
  </si>
  <si>
    <t>84202326000046</t>
  </si>
  <si>
    <t>84206500800004</t>
  </si>
  <si>
    <t>84207168500071</t>
  </si>
  <si>
    <t>84207168600086</t>
  </si>
  <si>
    <t>SDIS Aisne</t>
  </si>
  <si>
    <t>CCom Val de l'Aisne</t>
  </si>
  <si>
    <t xml:space="preserve"> ROUTE DE DAGNY LAMBERCY</t>
  </si>
  <si>
    <t>BANCIGNY</t>
  </si>
  <si>
    <t xml:space="preserve"> RUE DE L' AISNE</t>
  </si>
  <si>
    <t>BOURG ET COMIN</t>
  </si>
  <si>
    <t xml:space="preserve"> RUE  DOCTEUR SCHLINGER</t>
  </si>
  <si>
    <t>02500</t>
  </si>
  <si>
    <t>AUBENTON</t>
  </si>
  <si>
    <t xml:space="preserve"> VOIE  MENSEUSE</t>
  </si>
  <si>
    <t xml:space="preserve">  LA NOUE DE BILLY</t>
  </si>
  <si>
    <t xml:space="preserve"> CHEMIN DE LA MONTAGNE</t>
  </si>
  <si>
    <t xml:space="preserve">    </t>
  </si>
  <si>
    <t>LA BOUTEILLE</t>
  </si>
  <si>
    <t xml:space="preserve"> RUE DE VERDUN</t>
  </si>
  <si>
    <t xml:space="preserve"> HAMEAU  DE BETHANCOURT</t>
  </si>
  <si>
    <t>02380</t>
  </si>
  <si>
    <t>CRECY AU MONT</t>
  </si>
  <si>
    <t xml:space="preserve"> RUE  DU GUE</t>
  </si>
  <si>
    <t>LONGUEVAL BARBONVAL</t>
  </si>
  <si>
    <t>02290</t>
  </si>
  <si>
    <t>MORSAIN</t>
  </si>
  <si>
    <t xml:space="preserve"> RUE  DES ECOLES</t>
  </si>
  <si>
    <t>PLOMION</t>
  </si>
  <si>
    <t xml:space="preserve"> RUE  DES CHAMPS</t>
  </si>
  <si>
    <t>ROUGERIES</t>
  </si>
  <si>
    <t>HARTENNES ET TAUX</t>
  </si>
  <si>
    <t>61   GRANDE RUE</t>
  </si>
  <si>
    <t xml:space="preserve"> ROUTE  DE BOURG ET COMIN</t>
  </si>
  <si>
    <t>PONT ARCY</t>
  </si>
  <si>
    <t xml:space="preserve"> RUE DU CHATEAU</t>
  </si>
  <si>
    <t>02600</t>
  </si>
  <si>
    <t>LARGNY SUR AUTOMNE</t>
  </si>
  <si>
    <t xml:space="preserve"> RUE DES OUTHIEUX</t>
  </si>
  <si>
    <t xml:space="preserve"> RUE ST DENIS</t>
  </si>
  <si>
    <t>2 RUE ST DENIS</t>
  </si>
  <si>
    <t xml:space="preserve">LIEU DIT LA BUTTE  </t>
  </si>
  <si>
    <t xml:space="preserve">  POSTE ECLUSE</t>
  </si>
  <si>
    <t>CITE JEAN MERMOZ  CENTRE DE SECOURS</t>
  </si>
  <si>
    <t xml:space="preserve">  CASERNE DE POMPIERS</t>
  </si>
  <si>
    <t xml:space="preserve">  CHATEAU D'EAU</t>
  </si>
  <si>
    <t xml:space="preserve">ANTENNE  </t>
  </si>
  <si>
    <t xml:space="preserve">  RD 963</t>
  </si>
  <si>
    <t xml:space="preserve">  STATION SEIREDO</t>
  </si>
  <si>
    <t xml:space="preserve">  STATION D'EPURATION</t>
  </si>
  <si>
    <t xml:space="preserve">BERLINVAL  </t>
  </si>
  <si>
    <t xml:space="preserve">CASERNE POMPIER  </t>
  </si>
  <si>
    <t>CITE J PREVERT  STATION D'EPURATION TOURNELLES</t>
  </si>
  <si>
    <t xml:space="preserve">  DEVIATION HARTENNES</t>
  </si>
  <si>
    <t xml:space="preserve">CENTRE DE SECOURS  </t>
  </si>
  <si>
    <t>RTE DE VAILLY  CENTRE EXPLOIT BOURG ET COMIN</t>
  </si>
  <si>
    <t>TURPE HTA 5PF</t>
  </si>
  <si>
    <t>TURPE BT&gt;36 CU</t>
  </si>
  <si>
    <t>TURPE BT&lt;36 CU</t>
  </si>
  <si>
    <t>TURPE BT&lt;36 MU</t>
  </si>
  <si>
    <t xml:space="preserve">EP </t>
  </si>
  <si>
    <t xml:space="preserve">Prix unitaire HC capacité </t>
  </si>
  <si>
    <t xml:space="preserve">Prix unitaire HP capacité </t>
  </si>
  <si>
    <t xml:space="preserve">Prix unitaire BASE capacité </t>
  </si>
  <si>
    <t xml:space="preserve">Prix unitaire EP capacité </t>
  </si>
  <si>
    <t>(Colonne BD/BE/BF/BG)</t>
  </si>
  <si>
    <t>79202920711350</t>
  </si>
  <si>
    <t>79209121375208</t>
  </si>
  <si>
    <t>79207256943827</t>
  </si>
  <si>
    <t>79203729003485</t>
  </si>
  <si>
    <t>RUE DU PONTCEAU</t>
  </si>
  <si>
    <t>NAMPTEUIL SOUS MURET</t>
  </si>
  <si>
    <t>RUE SAINT JACQUES</t>
  </si>
  <si>
    <t>RUE DE LA WACHE</t>
  </si>
  <si>
    <t>FERME DE L EPITAPHE</t>
  </si>
  <si>
    <t>TERRALIS</t>
  </si>
  <si>
    <t>(1)                                  Abonnement (éventuellement)
€/an</t>
  </si>
  <si>
    <t xml:space="preserve">(3)                                                  Coefficient de capacité 2023 </t>
  </si>
  <si>
    <t>GOSSELIN THIERRY Président du directoire</t>
  </si>
  <si>
    <t>A Soissons, le 26 octobre 2022</t>
  </si>
  <si>
    <t>sans objet</t>
  </si>
  <si>
    <t>san objet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</si>
</sst>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0"/>
    <numFmt numFmtId="165" formatCode="#,##0.00\ &quot;€&quot;"/>
    <numFmt numFmtId="166" formatCode="#,##0.000000"/>
    <numFmt numFmtId="167" formatCode="_-* #,##0_-;\-* #,##0_-;_-* &quot;-&quot;??_-;_-@_-"/>
    <numFmt numFmtId="168" formatCode="_-* #,##0.0000\ &quot;€&quot;_-;\-* #,##0.0000\ &quot;€&quot;_-;_-* &quot;-&quot;??\ &quot;€&quot;_-;_-@_-"/>
    <numFmt numFmtId="169" formatCode="0.000"/>
    <numFmt numFmtId="170" formatCode="0.00000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u/>
      <sz val="9"/>
      <color theme="0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Verdana"/>
      <family val="2"/>
    </font>
    <font>
      <sz val="11"/>
      <color rgb="FF9C57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8"/>
      <name val="Arial"/>
      <family val="2"/>
    </font>
    <font>
      <sz val="10"/>
      <color rgb="FF000000"/>
      <name val="MS Sans Serif"/>
      <family val="2"/>
    </font>
    <font>
      <sz val="8"/>
      <color rgb="FF000000"/>
      <name val="Arial"/>
      <family val="2"/>
    </font>
    <font>
      <sz val="10"/>
      <color rgb="FF000000"/>
      <name val="MS Sans Serif"/>
    </font>
    <font>
      <sz val="9"/>
      <color rgb="FF000000"/>
      <name val="Arial"/>
      <family val="2"/>
    </font>
    <font>
      <b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5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4C0EE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93300"/>
        <bgColor rgb="FF993300"/>
      </patternFill>
    </fill>
    <fill>
      <patternFill patternType="solid">
        <fgColor rgb="FF33CCCC"/>
        <bgColor rgb="FF33CCCC"/>
      </patternFill>
    </fill>
    <fill>
      <patternFill patternType="solid">
        <fgColor indexed="60"/>
      </patternFill>
    </fill>
    <fill>
      <patternFill patternType="solid">
        <fgColor rgb="FFFFFFFF"/>
        <bgColor rgb="FFFFFFFF"/>
      </patternFill>
    </fill>
    <fill>
      <patternFill patternType="solid">
        <fgColor theme="7" tint="-0.49998474074526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0">
    <xf numFmtId="0" fontId="0" fillId="0" borderId="0"/>
    <xf numFmtId="9" fontId="1" fillId="0" borderId="0" applyFont="0" applyFill="0" applyBorder="0" applyAlignment="0" applyProtection="0"/>
    <xf numFmtId="0" fontId="24" fillId="0" borderId="0"/>
    <xf numFmtId="0" fontId="1" fillId="0" borderId="0"/>
    <xf numFmtId="0" fontId="25" fillId="0" borderId="0" applyNumberFormat="0" applyFill="0" applyBorder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8" fillId="0" borderId="18" applyNumberFormat="0" applyFill="0" applyAlignment="0" applyProtection="0"/>
    <xf numFmtId="0" fontId="28" fillId="0" borderId="0" applyNumberFormat="0" applyFill="0" applyBorder="0" applyAlignment="0" applyProtection="0"/>
    <xf numFmtId="0" fontId="29" fillId="8" borderId="0" applyNumberFormat="0" applyBorder="0" applyAlignment="0" applyProtection="0"/>
    <xf numFmtId="0" fontId="30" fillId="9" borderId="0" applyNumberFormat="0" applyBorder="0" applyAlignment="0" applyProtection="0"/>
    <xf numFmtId="0" fontId="32" fillId="11" borderId="19" applyNumberFormat="0" applyAlignment="0" applyProtection="0"/>
    <xf numFmtId="0" fontId="33" fillId="12" borderId="20" applyNumberFormat="0" applyAlignment="0" applyProtection="0"/>
    <xf numFmtId="0" fontId="34" fillId="12" borderId="19" applyNumberFormat="0" applyAlignment="0" applyProtection="0"/>
    <xf numFmtId="0" fontId="35" fillId="0" borderId="21" applyNumberFormat="0" applyFill="0" applyAlignment="0" applyProtection="0"/>
    <xf numFmtId="0" fontId="2" fillId="13" borderId="22" applyNumberFormat="0" applyAlignment="0" applyProtection="0"/>
    <xf numFmtId="0" fontId="3" fillId="0" borderId="0" applyNumberFormat="0" applyFill="0" applyBorder="0" applyAlignment="0" applyProtection="0"/>
    <xf numFmtId="0" fontId="1" fillId="14" borderId="23" applyNumberFormat="0" applyFont="0" applyAlignment="0" applyProtection="0"/>
    <xf numFmtId="0" fontId="36" fillId="0" borderId="0" applyNumberFormat="0" applyFill="0" applyBorder="0" applyAlignment="0" applyProtection="0"/>
    <xf numFmtId="0" fontId="4" fillId="0" borderId="24" applyNumberFormat="0" applyFill="0" applyAlignment="0" applyProtection="0"/>
    <xf numFmtId="0" fontId="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5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5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5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5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5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44" fontId="1" fillId="0" borderId="0" applyFont="0" applyFill="0" applyBorder="0" applyAlignment="0" applyProtection="0"/>
    <xf numFmtId="0" fontId="37" fillId="0" borderId="0"/>
    <xf numFmtId="0" fontId="42" fillId="10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0" fontId="1" fillId="38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10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34" borderId="0" applyNumberFormat="0" applyBorder="0" applyAlignment="0" applyProtection="0"/>
    <xf numFmtId="0" fontId="5" fillId="38" borderId="0" applyNumberFormat="0" applyBorder="0" applyAlignment="0" applyProtection="0"/>
    <xf numFmtId="0" fontId="2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4" fontId="44" fillId="0" borderId="28" applyNumberFormat="0" applyProtection="0">
      <alignment horizontal="right" vertical="center"/>
    </xf>
    <xf numFmtId="0" fontId="45" fillId="0" borderId="0" applyNumberFormat="0" applyBorder="0" applyProtection="0"/>
    <xf numFmtId="0" fontId="46" fillId="47" borderId="0" applyNumberFormat="0" applyBorder="0" applyProtection="0"/>
    <xf numFmtId="0" fontId="46" fillId="47" borderId="0" applyNumberFormat="0" applyBorder="0" applyProtection="0"/>
    <xf numFmtId="4" fontId="46" fillId="48" borderId="29" applyProtection="0">
      <alignment horizontal="left" vertical="center" indent="1"/>
    </xf>
    <xf numFmtId="0" fontId="43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7" fillId="0" borderId="0" applyNumberFormat="0" applyBorder="0" applyProtection="0"/>
    <xf numFmtId="4" fontId="46" fillId="0" borderId="29" applyProtection="0">
      <alignment horizontal="right" vertical="center"/>
    </xf>
    <xf numFmtId="0" fontId="44" fillId="49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" fontId="44" fillId="0" borderId="34" applyNumberFormat="0" applyProtection="0">
      <alignment horizontal="right" vertical="center"/>
    </xf>
    <xf numFmtId="43" fontId="1" fillId="0" borderId="0" applyFont="0" applyFill="0" applyBorder="0" applyAlignment="0" applyProtection="0"/>
    <xf numFmtId="0" fontId="51" fillId="0" borderId="0"/>
    <xf numFmtId="0" fontId="51" fillId="0" borderId="0"/>
  </cellStyleXfs>
  <cellXfs count="206">
    <xf numFmtId="0" fontId="0" fillId="0" borderId="0" xfId="0"/>
    <xf numFmtId="9" fontId="8" fillId="0" borderId="0" xfId="1" applyFon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 applyAlignment="1">
      <alignment vertical="top" wrapText="1"/>
    </xf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1" xfId="0" applyFont="1" applyBorder="1"/>
    <xf numFmtId="0" fontId="8" fillId="5" borderId="1" xfId="0" applyFont="1" applyFill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9" fillId="5" borderId="1" xfId="0" applyFont="1" applyFill="1" applyBorder="1"/>
    <xf numFmtId="0" fontId="23" fillId="0" borderId="0" xfId="0" applyFont="1" applyAlignment="1"/>
    <xf numFmtId="0" fontId="0" fillId="0" borderId="0" xfId="0"/>
    <xf numFmtId="0" fontId="7" fillId="0" borderId="1" xfId="0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9" fontId="8" fillId="0" borderId="1" xfId="1" applyFont="1" applyFill="1" applyBorder="1"/>
    <xf numFmtId="0" fontId="5" fillId="0" borderId="0" xfId="0" applyFont="1" applyBorder="1"/>
    <xf numFmtId="0" fontId="8" fillId="0" borderId="13" xfId="0" applyFont="1" applyBorder="1"/>
    <xf numFmtId="9" fontId="8" fillId="0" borderId="13" xfId="1" applyFont="1" applyFill="1" applyBorder="1"/>
    <xf numFmtId="0" fontId="7" fillId="0" borderId="1" xfId="0" applyFont="1" applyBorder="1"/>
    <xf numFmtId="14" fontId="7" fillId="0" borderId="1" xfId="0" applyNumberFormat="1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/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0" xfId="0"/>
    <xf numFmtId="0" fontId="19" fillId="4" borderId="0" xfId="0" applyFont="1" applyFill="1" applyBorder="1"/>
    <xf numFmtId="0" fontId="0" fillId="0" borderId="0" xfId="0"/>
    <xf numFmtId="0" fontId="6" fillId="0" borderId="51" xfId="0" applyFont="1" applyFill="1" applyBorder="1" applyAlignment="1">
      <alignment horizontal="center" vertical="center"/>
    </xf>
    <xf numFmtId="9" fontId="8" fillId="0" borderId="48" xfId="1" applyFont="1" applyFill="1" applyBorder="1"/>
    <xf numFmtId="0" fontId="15" fillId="3" borderId="51" xfId="0" applyFont="1" applyFill="1" applyBorder="1" applyAlignment="1">
      <alignment horizontal="center" vertical="center" wrapText="1"/>
    </xf>
    <xf numFmtId="0" fontId="8" fillId="4" borderId="25" xfId="0" applyFont="1" applyFill="1" applyBorder="1"/>
    <xf numFmtId="0" fontId="11" fillId="6" borderId="25" xfId="0" applyFont="1" applyFill="1" applyBorder="1"/>
    <xf numFmtId="0" fontId="8" fillId="0" borderId="50" xfId="0" applyFont="1" applyBorder="1"/>
    <xf numFmtId="0" fontId="7" fillId="0" borderId="47" xfId="0" applyFont="1" applyBorder="1" applyAlignment="1">
      <alignment horizontal="center" vertical="center"/>
    </xf>
    <xf numFmtId="0" fontId="8" fillId="0" borderId="49" xfId="0" applyFont="1" applyBorder="1"/>
    <xf numFmtId="0" fontId="8" fillId="4" borderId="46" xfId="0" applyFont="1" applyFill="1" applyBorder="1"/>
    <xf numFmtId="9" fontId="8" fillId="0" borderId="9" xfId="1" applyFont="1" applyFill="1" applyBorder="1"/>
    <xf numFmtId="0" fontId="0" fillId="0" borderId="0" xfId="0"/>
    <xf numFmtId="0" fontId="8" fillId="0" borderId="1" xfId="0" applyFont="1" applyBorder="1"/>
    <xf numFmtId="0" fontId="8" fillId="5" borderId="1" xfId="0" applyFont="1" applyFill="1" applyBorder="1" applyAlignment="1">
      <alignment horizontal="center" vertical="center"/>
    </xf>
    <xf numFmtId="0" fontId="8" fillId="0" borderId="13" xfId="0" applyFont="1" applyBorder="1"/>
    <xf numFmtId="0" fontId="8" fillId="0" borderId="0" xfId="0" applyFont="1" applyFill="1" applyBorder="1" applyAlignment="1"/>
    <xf numFmtId="14" fontId="8" fillId="0" borderId="2" xfId="0" applyNumberFormat="1" applyFont="1" applyBorder="1"/>
    <xf numFmtId="14" fontId="8" fillId="0" borderId="3" xfId="0" applyNumberFormat="1" applyFont="1" applyBorder="1"/>
    <xf numFmtId="0" fontId="15" fillId="3" borderId="4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4" fontId="8" fillId="4" borderId="0" xfId="0" applyNumberFormat="1" applyFont="1" applyFill="1" applyBorder="1" applyAlignment="1">
      <alignment horizontal="center" vertical="center"/>
    </xf>
    <xf numFmtId="3" fontId="14" fillId="7" borderId="4" xfId="0" applyNumberFormat="1" applyFont="1" applyFill="1" applyBorder="1" applyAlignment="1">
      <alignment horizontal="center" vertical="center"/>
    </xf>
    <xf numFmtId="165" fontId="14" fillId="7" borderId="4" xfId="0" applyNumberFormat="1" applyFont="1" applyFill="1" applyBorder="1" applyAlignment="1">
      <alignment horizontal="center" vertical="center"/>
    </xf>
    <xf numFmtId="0" fontId="8" fillId="4" borderId="0" xfId="0" applyFont="1" applyFill="1" applyBorder="1"/>
    <xf numFmtId="0" fontId="8" fillId="4" borderId="7" xfId="0" applyFont="1" applyFill="1" applyBorder="1"/>
    <xf numFmtId="0" fontId="8" fillId="4" borderId="8" xfId="0" applyFont="1" applyFill="1" applyBorder="1"/>
    <xf numFmtId="0" fontId="8" fillId="4" borderId="0" xfId="0" applyFont="1" applyFill="1" applyBorder="1" applyAlignment="1">
      <alignment vertical="center"/>
    </xf>
    <xf numFmtId="0" fontId="8" fillId="4" borderId="0" xfId="0" applyFont="1" applyFill="1" applyBorder="1" applyAlignment="1">
      <alignment wrapText="1"/>
    </xf>
    <xf numFmtId="0" fontId="8" fillId="4" borderId="10" xfId="0" applyFont="1" applyFill="1" applyBorder="1"/>
    <xf numFmtId="0" fontId="6" fillId="6" borderId="0" xfId="0" applyFont="1" applyFill="1" applyBorder="1"/>
    <xf numFmtId="0" fontId="6" fillId="4" borderId="0" xfId="0" applyFont="1" applyFill="1" applyBorder="1"/>
    <xf numFmtId="0" fontId="6" fillId="4" borderId="10" xfId="0" applyFont="1" applyFill="1" applyBorder="1"/>
    <xf numFmtId="0" fontId="10" fillId="4" borderId="10" xfId="0" applyFont="1" applyFill="1" applyBorder="1" applyAlignment="1">
      <alignment horizontal="center" vertical="center" wrapText="1"/>
    </xf>
    <xf numFmtId="164" fontId="8" fillId="4" borderId="10" xfId="0" applyNumberFormat="1" applyFont="1" applyFill="1" applyBorder="1" applyAlignment="1">
      <alignment horizontal="center" vertical="center"/>
    </xf>
    <xf numFmtId="0" fontId="8" fillId="4" borderId="11" xfId="0" applyFont="1" applyFill="1" applyBorder="1"/>
    <xf numFmtId="0" fontId="8" fillId="4" borderId="12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0" fillId="4" borderId="0" xfId="0" applyFont="1" applyFill="1" applyBorder="1"/>
    <xf numFmtId="0" fontId="39" fillId="0" borderId="0" xfId="0" applyFont="1" applyAlignment="1">
      <alignment vertical="center" wrapText="1"/>
    </xf>
    <xf numFmtId="0" fontId="38" fillId="0" borderId="0" xfId="0" applyFont="1" applyAlignment="1"/>
    <xf numFmtId="0" fontId="23" fillId="0" borderId="0" xfId="0" applyFont="1" applyFill="1" applyBorder="1" applyAlignment="1">
      <alignment vertical="center" wrapText="1"/>
    </xf>
    <xf numFmtId="0" fontId="8" fillId="0" borderId="0" xfId="0" applyFont="1" applyFill="1" applyBorder="1"/>
    <xf numFmtId="0" fontId="41" fillId="0" borderId="0" xfId="0" applyFont="1" applyFill="1" applyBorder="1" applyAlignment="1" applyProtection="1">
      <alignment vertical="center"/>
    </xf>
    <xf numFmtId="0" fontId="4" fillId="0" borderId="0" xfId="0" applyFont="1"/>
    <xf numFmtId="0" fontId="7" fillId="0" borderId="0" xfId="0" applyFont="1" applyFill="1" applyBorder="1"/>
    <xf numFmtId="0" fontId="7" fillId="44" borderId="1" xfId="0" applyFont="1" applyFill="1" applyBorder="1" applyAlignment="1">
      <alignment horizontal="center" vertical="center"/>
    </xf>
    <xf numFmtId="0" fontId="7" fillId="46" borderId="39" xfId="0" applyFont="1" applyFill="1" applyBorder="1" applyAlignment="1">
      <alignment horizontal="center" vertical="center"/>
    </xf>
    <xf numFmtId="0" fontId="7" fillId="39" borderId="1" xfId="0" applyFont="1" applyFill="1" applyBorder="1" applyAlignment="1">
      <alignment horizontal="center" vertical="center" wrapText="1"/>
    </xf>
    <xf numFmtId="0" fontId="7" fillId="43" borderId="1" xfId="0" applyFont="1" applyFill="1" applyBorder="1" applyAlignment="1">
      <alignment horizontal="center" vertical="center" wrapText="1"/>
    </xf>
    <xf numFmtId="0" fontId="7" fillId="40" borderId="1" xfId="0" applyFont="1" applyFill="1" applyBorder="1" applyAlignment="1">
      <alignment horizontal="center" vertical="center" wrapText="1"/>
    </xf>
    <xf numFmtId="0" fontId="7" fillId="45" borderId="30" xfId="0" applyFont="1" applyFill="1" applyBorder="1" applyAlignment="1">
      <alignment horizontal="center" vertical="center" wrapText="1"/>
    </xf>
    <xf numFmtId="0" fontId="7" fillId="46" borderId="30" xfId="0" applyFont="1" applyFill="1" applyBorder="1" applyAlignment="1">
      <alignment horizontal="center" vertical="center" wrapText="1"/>
    </xf>
    <xf numFmtId="0" fontId="7" fillId="41" borderId="30" xfId="0" applyFont="1" applyFill="1" applyBorder="1" applyAlignment="1">
      <alignment horizontal="center" vertical="center" wrapText="1"/>
    </xf>
    <xf numFmtId="0" fontId="7" fillId="0" borderId="25" xfId="0" applyFont="1" applyFill="1" applyBorder="1"/>
    <xf numFmtId="0" fontId="7" fillId="0" borderId="10" xfId="0" applyFont="1" applyFill="1" applyBorder="1"/>
    <xf numFmtId="0" fontId="7" fillId="0" borderId="40" xfId="0" applyFont="1" applyFill="1" applyBorder="1"/>
    <xf numFmtId="14" fontId="7" fillId="0" borderId="41" xfId="0" applyNumberFormat="1" applyFont="1" applyFill="1" applyBorder="1"/>
    <xf numFmtId="0" fontId="7" fillId="0" borderId="42" xfId="0" applyFont="1" applyFill="1" applyBorder="1"/>
    <xf numFmtId="14" fontId="7" fillId="0" borderId="43" xfId="0" applyNumberFormat="1" applyFont="1" applyFill="1" applyBorder="1"/>
    <xf numFmtId="0" fontId="7" fillId="0" borderId="43" xfId="0" applyFont="1" applyFill="1" applyBorder="1"/>
    <xf numFmtId="0" fontId="8" fillId="0" borderId="44" xfId="0" applyFont="1" applyFill="1" applyBorder="1"/>
    <xf numFmtId="0" fontId="7" fillId="0" borderId="45" xfId="0" applyFont="1" applyFill="1" applyBorder="1" applyAlignment="1">
      <alignment horizontal="right"/>
    </xf>
    <xf numFmtId="0" fontId="7" fillId="0" borderId="26" xfId="0" applyFont="1" applyFill="1" applyBorder="1"/>
    <xf numFmtId="0" fontId="7" fillId="0" borderId="27" xfId="0" applyFont="1" applyFill="1" applyBorder="1"/>
    <xf numFmtId="0" fontId="14" fillId="7" borderId="51" xfId="0" applyFont="1" applyFill="1" applyBorder="1" applyAlignment="1">
      <alignment horizontal="center" vertical="center"/>
    </xf>
    <xf numFmtId="0" fontId="8" fillId="4" borderId="52" xfId="0" applyFont="1" applyFill="1" applyBorder="1"/>
    <xf numFmtId="0" fontId="0" fillId="0" borderId="1" xfId="0" applyBorder="1" applyAlignment="1">
      <alignment vertical="center"/>
    </xf>
    <xf numFmtId="0" fontId="0" fillId="0" borderId="0" xfId="0" applyBorder="1"/>
    <xf numFmtId="0" fontId="7" fillId="46" borderId="39" xfId="0" applyFont="1" applyFill="1" applyBorder="1" applyAlignment="1">
      <alignment horizontal="center" vertical="center" wrapText="1"/>
    </xf>
    <xf numFmtId="1" fontId="48" fillId="50" borderId="53" xfId="2" applyNumberFormat="1" applyFont="1" applyFill="1" applyBorder="1" applyAlignment="1">
      <alignment horizontal="right"/>
    </xf>
    <xf numFmtId="49" fontId="48" fillId="50" borderId="53" xfId="2" applyNumberFormat="1" applyFont="1" applyFill="1" applyBorder="1" applyAlignment="1">
      <alignment horizontal="left"/>
    </xf>
    <xf numFmtId="0" fontId="7" fillId="44" borderId="39" xfId="0" applyFont="1" applyFill="1" applyBorder="1" applyAlignment="1">
      <alignment horizontal="center" vertical="center" wrapText="1"/>
    </xf>
    <xf numFmtId="0" fontId="7" fillId="44" borderId="39" xfId="0" applyFont="1" applyFill="1" applyBorder="1" applyAlignment="1">
      <alignment horizontal="center" vertical="center"/>
    </xf>
    <xf numFmtId="167" fontId="48" fillId="50" borderId="53" xfId="117" applyNumberFormat="1" applyFont="1" applyFill="1" applyBorder="1" applyAlignment="1">
      <alignment horizontal="left"/>
    </xf>
    <xf numFmtId="167" fontId="0" fillId="0" borderId="0" xfId="0" applyNumberFormat="1" applyBorder="1"/>
    <xf numFmtId="44" fontId="0" fillId="0" borderId="0" xfId="0" applyNumberFormat="1"/>
    <xf numFmtId="44" fontId="0" fillId="0" borderId="0" xfId="0" applyNumberFormat="1" applyBorder="1"/>
    <xf numFmtId="168" fontId="7" fillId="0" borderId="43" xfId="0" applyNumberFormat="1" applyFont="1" applyFill="1" applyBorder="1"/>
    <xf numFmtId="2" fontId="7" fillId="0" borderId="43" xfId="0" applyNumberFormat="1" applyFont="1" applyFill="1" applyBorder="1"/>
    <xf numFmtId="44" fontId="0" fillId="5" borderId="0" xfId="0" applyNumberFormat="1" applyFill="1" applyBorder="1"/>
    <xf numFmtId="169" fontId="19" fillId="5" borderId="1" xfId="0" applyNumberFormat="1" applyFont="1" applyFill="1" applyBorder="1"/>
    <xf numFmtId="44" fontId="4" fillId="0" borderId="0" xfId="0" applyNumberFormat="1" applyFont="1"/>
    <xf numFmtId="0" fontId="49" fillId="0" borderId="0" xfId="0" applyFont="1"/>
    <xf numFmtId="0" fontId="7" fillId="39" borderId="30" xfId="0" applyFont="1" applyFill="1" applyBorder="1" applyAlignment="1">
      <alignment horizontal="center" vertical="center" wrapText="1"/>
    </xf>
    <xf numFmtId="167" fontId="48" fillId="50" borderId="0" xfId="117" applyNumberFormat="1" applyFont="1" applyFill="1" applyBorder="1" applyAlignment="1">
      <alignment horizontal="left"/>
    </xf>
    <xf numFmtId="167" fontId="4" fillId="0" borderId="55" xfId="0" applyNumberFormat="1" applyFont="1" applyBorder="1"/>
    <xf numFmtId="44" fontId="0" fillId="0" borderId="55" xfId="0" applyNumberFormat="1" applyBorder="1"/>
    <xf numFmtId="44" fontId="4" fillId="0" borderId="55" xfId="0" applyNumberFormat="1" applyFont="1" applyBorder="1"/>
    <xf numFmtId="44" fontId="4" fillId="0" borderId="56" xfId="0" applyNumberFormat="1" applyFont="1" applyBorder="1"/>
    <xf numFmtId="44" fontId="6" fillId="0" borderId="4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8" fillId="0" borderId="30" xfId="0" applyFont="1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19" fillId="5" borderId="30" xfId="0" applyFont="1" applyFill="1" applyBorder="1"/>
    <xf numFmtId="169" fontId="19" fillId="5" borderId="30" xfId="0" applyNumberFormat="1" applyFont="1" applyFill="1" applyBorder="1"/>
    <xf numFmtId="0" fontId="0" fillId="0" borderId="30" xfId="0" applyFont="1" applyBorder="1" applyAlignment="1">
      <alignment horizontal="center"/>
    </xf>
    <xf numFmtId="0" fontId="52" fillId="0" borderId="59" xfId="118" applyFont="1" applyFill="1" applyBorder="1" applyAlignment="1">
      <alignment wrapText="1"/>
    </xf>
    <xf numFmtId="0" fontId="52" fillId="0" borderId="59" xfId="119" applyFont="1" applyFill="1" applyBorder="1" applyAlignment="1">
      <alignment wrapText="1"/>
    </xf>
    <xf numFmtId="0" fontId="52" fillId="0" borderId="59" xfId="118" applyFont="1" applyFill="1" applyBorder="1" applyAlignment="1">
      <alignment horizontal="right" wrapText="1"/>
    </xf>
    <xf numFmtId="0" fontId="52" fillId="0" borderId="59" xfId="119" applyFont="1" applyFill="1" applyBorder="1" applyAlignment="1">
      <alignment horizontal="right" wrapText="1"/>
    </xf>
    <xf numFmtId="0" fontId="7" fillId="39" borderId="5" xfId="0" applyFont="1" applyFill="1" applyBorder="1" applyAlignment="1"/>
    <xf numFmtId="0" fontId="7" fillId="39" borderId="60" xfId="0" applyFont="1" applyFill="1" applyBorder="1" applyAlignment="1"/>
    <xf numFmtId="0" fontId="7" fillId="39" borderId="6" xfId="0" applyFont="1" applyFill="1" applyBorder="1" applyAlignment="1"/>
    <xf numFmtId="0" fontId="21" fillId="51" borderId="1" xfId="0" applyFont="1" applyFill="1" applyBorder="1" applyAlignment="1">
      <alignment horizontal="center" vertical="center" wrapText="1"/>
    </xf>
    <xf numFmtId="0" fontId="9" fillId="51" borderId="1" xfId="0" applyFont="1" applyFill="1" applyBorder="1" applyAlignment="1">
      <alignment horizontal="center" vertical="center" wrapText="1"/>
    </xf>
    <xf numFmtId="166" fontId="0" fillId="5" borderId="30" xfId="0" applyNumberFormat="1" applyFill="1" applyBorder="1" applyAlignment="1">
      <alignment vertical="top"/>
    </xf>
    <xf numFmtId="0" fontId="9" fillId="51" borderId="1" xfId="0" applyFont="1" applyFill="1" applyBorder="1" applyAlignment="1">
      <alignment horizontal="center" vertical="center"/>
    </xf>
    <xf numFmtId="0" fontId="0" fillId="0" borderId="0" xfId="0"/>
    <xf numFmtId="44" fontId="48" fillId="50" borderId="0" xfId="117" applyNumberFormat="1" applyFont="1" applyFill="1" applyBorder="1" applyAlignment="1">
      <alignment horizontal="left"/>
    </xf>
    <xf numFmtId="0" fontId="52" fillId="0" borderId="0" xfId="119" applyFont="1" applyFill="1" applyBorder="1" applyAlignment="1">
      <alignment wrapText="1"/>
    </xf>
    <xf numFmtId="0" fontId="52" fillId="0" borderId="0" xfId="119" applyFont="1" applyFill="1" applyBorder="1" applyAlignment="1">
      <alignment horizontal="right" wrapText="1"/>
    </xf>
    <xf numFmtId="44" fontId="0" fillId="0" borderId="0" xfId="0" applyNumberFormat="1" applyFill="1" applyBorder="1"/>
    <xf numFmtId="170" fontId="7" fillId="0" borderId="43" xfId="0" applyNumberFormat="1" applyFont="1" applyFill="1" applyBorder="1"/>
    <xf numFmtId="166" fontId="0" fillId="5" borderId="30" xfId="0" applyNumberFormat="1" applyFill="1" applyBorder="1" applyAlignment="1">
      <alignment horizontal="center" vertical="top"/>
    </xf>
    <xf numFmtId="0" fontId="19" fillId="5" borderId="1" xfId="0" applyFont="1" applyFill="1" applyBorder="1" applyAlignment="1">
      <alignment horizontal="center"/>
    </xf>
    <xf numFmtId="0" fontId="9" fillId="51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2" fillId="51" borderId="1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2" fillId="51" borderId="5" xfId="0" applyFont="1" applyFill="1" applyBorder="1" applyAlignment="1">
      <alignment horizontal="center" vertical="center" wrapText="1"/>
    </xf>
    <xf numFmtId="0" fontId="2" fillId="51" borderId="6" xfId="0" applyFont="1" applyFill="1" applyBorder="1" applyAlignment="1">
      <alignment horizontal="center" vertical="center" wrapText="1"/>
    </xf>
    <xf numFmtId="0" fontId="13" fillId="51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/>
    </xf>
    <xf numFmtId="0" fontId="18" fillId="51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top" wrapText="1"/>
    </xf>
    <xf numFmtId="0" fontId="50" fillId="2" borderId="54" xfId="0" applyFont="1" applyFill="1" applyBorder="1" applyAlignment="1">
      <alignment horizontal="center" wrapText="1"/>
    </xf>
    <xf numFmtId="0" fontId="50" fillId="2" borderId="39" xfId="0" applyFont="1" applyFill="1" applyBorder="1" applyAlignment="1">
      <alignment horizontal="center" wrapText="1"/>
    </xf>
    <xf numFmtId="0" fontId="17" fillId="41" borderId="54" xfId="0" applyFont="1" applyFill="1" applyBorder="1" applyAlignment="1">
      <alignment horizontal="center" wrapText="1"/>
    </xf>
    <xf numFmtId="0" fontId="17" fillId="41" borderId="39" xfId="0" applyFont="1" applyFill="1" applyBorder="1" applyAlignment="1">
      <alignment horizontal="center" wrapText="1"/>
    </xf>
    <xf numFmtId="0" fontId="17" fillId="41" borderId="57" xfId="0" applyFont="1" applyFill="1" applyBorder="1" applyAlignment="1">
      <alignment horizontal="center" wrapText="1"/>
    </xf>
    <xf numFmtId="0" fontId="17" fillId="41" borderId="58" xfId="0" applyFont="1" applyFill="1" applyBorder="1" applyAlignment="1">
      <alignment horizontal="center" wrapText="1"/>
    </xf>
    <xf numFmtId="0" fontId="0" fillId="0" borderId="0" xfId="0"/>
    <xf numFmtId="0" fontId="17" fillId="40" borderId="54" xfId="0" applyFont="1" applyFill="1" applyBorder="1" applyAlignment="1">
      <alignment horizontal="center" wrapText="1"/>
    </xf>
    <xf numFmtId="0" fontId="17" fillId="40" borderId="39" xfId="0" applyFont="1" applyFill="1" applyBorder="1" applyAlignment="1">
      <alignment horizontal="center" wrapText="1"/>
    </xf>
    <xf numFmtId="0" fontId="17" fillId="45" borderId="54" xfId="0" applyFont="1" applyFill="1" applyBorder="1" applyAlignment="1">
      <alignment horizontal="center" wrapText="1"/>
    </xf>
    <xf numFmtId="0" fontId="17" fillId="45" borderId="39" xfId="0" applyFont="1" applyFill="1" applyBorder="1" applyAlignment="1">
      <alignment horizontal="center" wrapText="1"/>
    </xf>
    <xf numFmtId="0" fontId="50" fillId="2" borderId="54" xfId="0" applyFont="1" applyFill="1" applyBorder="1" applyAlignment="1">
      <alignment horizontal="center" vertical="center" wrapText="1"/>
    </xf>
    <xf numFmtId="0" fontId="50" fillId="2" borderId="39" xfId="0" applyFont="1" applyFill="1" applyBorder="1" applyAlignment="1">
      <alignment horizontal="center" vertical="center" wrapText="1"/>
    </xf>
    <xf numFmtId="0" fontId="20" fillId="5" borderId="30" xfId="0" applyFont="1" applyFill="1" applyBorder="1" applyAlignment="1">
      <alignment horizontal="center" vertical="center"/>
    </xf>
    <xf numFmtId="0" fontId="50" fillId="39" borderId="55" xfId="0" applyFont="1" applyFill="1" applyBorder="1" applyAlignment="1">
      <alignment horizontal="center" vertical="center" wrapText="1"/>
    </xf>
    <xf numFmtId="0" fontId="50" fillId="39" borderId="55" xfId="0" applyFont="1" applyFill="1" applyBorder="1" applyAlignment="1">
      <alignment horizontal="center" wrapText="1"/>
    </xf>
    <xf numFmtId="0" fontId="7" fillId="43" borderId="5" xfId="0" applyFont="1" applyFill="1" applyBorder="1" applyAlignment="1">
      <alignment horizontal="center"/>
    </xf>
    <xf numFmtId="0" fontId="7" fillId="43" borderId="60" xfId="0" applyFont="1" applyFill="1" applyBorder="1" applyAlignment="1">
      <alignment horizontal="center"/>
    </xf>
    <xf numFmtId="0" fontId="7" fillId="43" borderId="6" xfId="0" applyFont="1" applyFill="1" applyBorder="1" applyAlignment="1">
      <alignment horizontal="center"/>
    </xf>
    <xf numFmtId="0" fontId="7" fillId="46" borderId="35" xfId="0" applyFont="1" applyFill="1" applyBorder="1" applyAlignment="1">
      <alignment horizontal="center"/>
    </xf>
    <xf numFmtId="0" fontId="7" fillId="46" borderId="30" xfId="0" applyFont="1" applyFill="1" applyBorder="1" applyAlignment="1">
      <alignment horizontal="center"/>
    </xf>
    <xf numFmtId="0" fontId="7" fillId="44" borderId="35" xfId="0" applyFont="1" applyFill="1" applyBorder="1" applyAlignment="1">
      <alignment horizontal="center"/>
    </xf>
    <xf numFmtId="0" fontId="7" fillId="44" borderId="1" xfId="0" applyFont="1" applyFill="1" applyBorder="1" applyAlignment="1">
      <alignment horizontal="center" vertical="center"/>
    </xf>
    <xf numFmtId="0" fontId="50" fillId="43" borderId="55" xfId="0" applyFont="1" applyFill="1" applyBorder="1" applyAlignment="1">
      <alignment horizontal="center" wrapText="1"/>
    </xf>
    <xf numFmtId="0" fontId="17" fillId="43" borderId="55" xfId="0" applyFont="1" applyFill="1" applyBorder="1" applyAlignment="1">
      <alignment horizontal="center" wrapText="1"/>
    </xf>
    <xf numFmtId="0" fontId="7" fillId="46" borderId="36" xfId="0" applyFont="1" applyFill="1" applyBorder="1" applyAlignment="1">
      <alignment horizontal="center"/>
    </xf>
    <xf numFmtId="0" fontId="7" fillId="46" borderId="37" xfId="0" applyFont="1" applyFill="1" applyBorder="1" applyAlignment="1">
      <alignment horizontal="center"/>
    </xf>
    <xf numFmtId="0" fontId="7" fillId="46" borderId="38" xfId="0" applyFont="1" applyFill="1" applyBorder="1" applyAlignment="1">
      <alignment horizontal="center"/>
    </xf>
    <xf numFmtId="0" fontId="7" fillId="40" borderId="31" xfId="0" applyFont="1" applyFill="1" applyBorder="1" applyAlignment="1">
      <alignment horizontal="center"/>
    </xf>
    <xf numFmtId="0" fontId="7" fillId="40" borderId="32" xfId="0" applyFont="1" applyFill="1" applyBorder="1" applyAlignment="1">
      <alignment horizontal="center"/>
    </xf>
    <xf numFmtId="0" fontId="7" fillId="40" borderId="60" xfId="0" applyFont="1" applyFill="1" applyBorder="1" applyAlignment="1">
      <alignment horizontal="center"/>
    </xf>
    <xf numFmtId="0" fontId="7" fillId="40" borderId="37" xfId="0" applyFont="1" applyFill="1" applyBorder="1" applyAlignment="1">
      <alignment horizontal="center"/>
    </xf>
    <xf numFmtId="0" fontId="7" fillId="40" borderId="33" xfId="0" applyFont="1" applyFill="1" applyBorder="1" applyAlignment="1">
      <alignment horizontal="center"/>
    </xf>
    <xf numFmtId="0" fontId="7" fillId="41" borderId="35" xfId="0" applyFont="1" applyFill="1" applyBorder="1" applyAlignment="1">
      <alignment horizontal="center"/>
    </xf>
    <xf numFmtId="0" fontId="7" fillId="44" borderId="36" xfId="0" applyFont="1" applyFill="1" applyBorder="1" applyAlignment="1">
      <alignment horizontal="center"/>
    </xf>
    <xf numFmtId="0" fontId="7" fillId="44" borderId="37" xfId="0" applyFont="1" applyFill="1" applyBorder="1" applyAlignment="1">
      <alignment horizontal="center"/>
    </xf>
    <xf numFmtId="0" fontId="7" fillId="45" borderId="30" xfId="0" applyFont="1" applyFill="1" applyBorder="1" applyAlignment="1">
      <alignment horizontal="center"/>
    </xf>
    <xf numFmtId="0" fontId="7" fillId="4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17" fillId="0" borderId="9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wrapText="1"/>
    </xf>
    <xf numFmtId="0" fontId="12" fillId="5" borderId="9" xfId="0" applyFont="1" applyFill="1" applyBorder="1" applyAlignment="1">
      <alignment horizontal="center" wrapText="1"/>
    </xf>
  </cellXfs>
  <cellStyles count="120">
    <cellStyle name="20 % - Accent1" xfId="21" builtinId="30" customBuiltin="1"/>
    <cellStyle name="20 % - Accent2" xfId="24" builtinId="34" customBuiltin="1"/>
    <cellStyle name="20 % - Accent3" xfId="27" builtinId="38" customBuiltin="1"/>
    <cellStyle name="20 % - Accent4" xfId="30" builtinId="42" customBuiltin="1"/>
    <cellStyle name="20 % - Accent5" xfId="33" builtinId="46" customBuiltin="1"/>
    <cellStyle name="20 % - Accent6" xfId="36" builtinId="50" customBuiltin="1"/>
    <cellStyle name="40 % - Accent1" xfId="22" builtinId="31" customBuiltin="1"/>
    <cellStyle name="40 % - Accent2" xfId="25" builtinId="35" customBuiltin="1"/>
    <cellStyle name="40 % - Accent3" xfId="28" builtinId="39" customBuiltin="1"/>
    <cellStyle name="40 % - Accent4" xfId="31" builtinId="43" customBuiltin="1"/>
    <cellStyle name="40 % - Accent5" xfId="34" builtinId="47" customBuiltin="1"/>
    <cellStyle name="40 % - Accent6" xfId="37" builtinId="51" customBuiltin="1"/>
    <cellStyle name="60 % - Accent1 2" xfId="50" xr:uid="{00000000-0005-0000-0000-00000C000000}"/>
    <cellStyle name="60 % - Accent1 3" xfId="41" xr:uid="{00000000-0005-0000-0000-00000D000000}"/>
    <cellStyle name="60 % - Accent2 2" xfId="51" xr:uid="{00000000-0005-0000-0000-00000E000000}"/>
    <cellStyle name="60 % - Accent2 3" xfId="42" xr:uid="{00000000-0005-0000-0000-00000F000000}"/>
    <cellStyle name="60 % - Accent3 2" xfId="52" xr:uid="{00000000-0005-0000-0000-000010000000}"/>
    <cellStyle name="60 % - Accent3 3" xfId="43" xr:uid="{00000000-0005-0000-0000-000011000000}"/>
    <cellStyle name="60 % - Accent4 2" xfId="53" xr:uid="{00000000-0005-0000-0000-000012000000}"/>
    <cellStyle name="60 % - Accent4 3" xfId="44" xr:uid="{00000000-0005-0000-0000-000013000000}"/>
    <cellStyle name="60 % - Accent5 2" xfId="54" xr:uid="{00000000-0005-0000-0000-000014000000}"/>
    <cellStyle name="60 % - Accent5 3" xfId="45" xr:uid="{00000000-0005-0000-0000-000015000000}"/>
    <cellStyle name="60 % - Accent6 2" xfId="55" xr:uid="{00000000-0005-0000-0000-000016000000}"/>
    <cellStyle name="60 % - Accent6 3" xfId="46" xr:uid="{00000000-0005-0000-0000-000017000000}"/>
    <cellStyle name="Accent1" xfId="20" builtinId="29" customBuiltin="1"/>
    <cellStyle name="Accent2" xfId="23" builtinId="33" customBuiltin="1"/>
    <cellStyle name="Accent3" xfId="26" builtinId="37" customBuiltin="1"/>
    <cellStyle name="Accent4" xfId="29" builtinId="41" customBuiltin="1"/>
    <cellStyle name="Accent5" xfId="32" builtinId="45" customBuiltin="1"/>
    <cellStyle name="Accent6" xfId="35" builtinId="49" customBuiltin="1"/>
    <cellStyle name="Avertissement" xfId="16" builtinId="11" customBuiltin="1"/>
    <cellStyle name="Calcul" xfId="13" builtinId="22" customBuiltin="1"/>
    <cellStyle name="Cellule liée" xfId="14" builtinId="24" customBuiltin="1"/>
    <cellStyle name="Entrée" xfId="11" builtinId="20" customBuiltin="1"/>
    <cellStyle name="Insatisfaisant" xfId="10" builtinId="27" customBuiltin="1"/>
    <cellStyle name="Milliers" xfId="117" builtinId="3"/>
    <cellStyle name="Milliers 10" xfId="87" xr:uid="{00000000-0005-0000-0000-000024000000}"/>
    <cellStyle name="Milliers 10 2" xfId="113" xr:uid="{00000000-0005-0000-0000-000025000000}"/>
    <cellStyle name="Milliers 11" xfId="88" xr:uid="{00000000-0005-0000-0000-000026000000}"/>
    <cellStyle name="Milliers 11 2" xfId="114" xr:uid="{00000000-0005-0000-0000-000027000000}"/>
    <cellStyle name="Milliers 12" xfId="90" xr:uid="{00000000-0005-0000-0000-000028000000}"/>
    <cellStyle name="Milliers 13" xfId="47" xr:uid="{00000000-0005-0000-0000-000029000000}"/>
    <cellStyle name="Milliers 2" xfId="48" xr:uid="{00000000-0005-0000-0000-00002A000000}"/>
    <cellStyle name="Milliers 2 2" xfId="82" xr:uid="{00000000-0005-0000-0000-00002B000000}"/>
    <cellStyle name="Milliers 2 2 2" xfId="108" xr:uid="{00000000-0005-0000-0000-00002C000000}"/>
    <cellStyle name="Milliers 2 3" xfId="91" xr:uid="{00000000-0005-0000-0000-00002D000000}"/>
    <cellStyle name="Milliers 3" xfId="65" xr:uid="{00000000-0005-0000-0000-00002E000000}"/>
    <cellStyle name="Milliers 3 2" xfId="83" xr:uid="{00000000-0005-0000-0000-00002F000000}"/>
    <cellStyle name="Milliers 3 2 2" xfId="109" xr:uid="{00000000-0005-0000-0000-000030000000}"/>
    <cellStyle name="Milliers 3 3" xfId="94" xr:uid="{00000000-0005-0000-0000-000031000000}"/>
    <cellStyle name="Milliers 4" xfId="67" xr:uid="{00000000-0005-0000-0000-000032000000}"/>
    <cellStyle name="Milliers 4 2" xfId="85" xr:uid="{00000000-0005-0000-0000-000033000000}"/>
    <cellStyle name="Milliers 4 2 2" xfId="111" xr:uid="{00000000-0005-0000-0000-000034000000}"/>
    <cellStyle name="Milliers 4 3" xfId="96" xr:uid="{00000000-0005-0000-0000-000035000000}"/>
    <cellStyle name="Milliers 5" xfId="69" xr:uid="{00000000-0005-0000-0000-000036000000}"/>
    <cellStyle name="Milliers 5 2" xfId="98" xr:uid="{00000000-0005-0000-0000-000037000000}"/>
    <cellStyle name="Milliers 6" xfId="74" xr:uid="{00000000-0005-0000-0000-000038000000}"/>
    <cellStyle name="Milliers 6 2" xfId="100" xr:uid="{00000000-0005-0000-0000-000039000000}"/>
    <cellStyle name="Milliers 7" xfId="76" xr:uid="{00000000-0005-0000-0000-00003A000000}"/>
    <cellStyle name="Milliers 7 2" xfId="102" xr:uid="{00000000-0005-0000-0000-00003B000000}"/>
    <cellStyle name="Milliers 8" xfId="78" xr:uid="{00000000-0005-0000-0000-00003C000000}"/>
    <cellStyle name="Milliers 8 2" xfId="104" xr:uid="{00000000-0005-0000-0000-00003D000000}"/>
    <cellStyle name="Milliers 9" xfId="80" xr:uid="{00000000-0005-0000-0000-00003E000000}"/>
    <cellStyle name="Milliers 9 2" xfId="106" xr:uid="{00000000-0005-0000-0000-00003F000000}"/>
    <cellStyle name="Monétaire 10" xfId="89" xr:uid="{00000000-0005-0000-0000-000040000000}"/>
    <cellStyle name="Monétaire 10 2" xfId="115" xr:uid="{00000000-0005-0000-0000-000041000000}"/>
    <cellStyle name="Monétaire 11" xfId="93" xr:uid="{00000000-0005-0000-0000-000042000000}"/>
    <cellStyle name="Monétaire 12" xfId="64" xr:uid="{00000000-0005-0000-0000-000043000000}"/>
    <cellStyle name="Monétaire 2" xfId="38" xr:uid="{00000000-0005-0000-0000-000044000000}"/>
    <cellStyle name="Monétaire 2 2" xfId="84" xr:uid="{00000000-0005-0000-0000-000045000000}"/>
    <cellStyle name="Monétaire 2 2 2" xfId="110" xr:uid="{00000000-0005-0000-0000-000046000000}"/>
    <cellStyle name="Monétaire 2 3" xfId="92" xr:uid="{00000000-0005-0000-0000-000047000000}"/>
    <cellStyle name="Monétaire 3" xfId="66" xr:uid="{00000000-0005-0000-0000-000048000000}"/>
    <cellStyle name="Monétaire 3 2" xfId="86" xr:uid="{00000000-0005-0000-0000-000049000000}"/>
    <cellStyle name="Monétaire 3 2 2" xfId="112" xr:uid="{00000000-0005-0000-0000-00004A000000}"/>
    <cellStyle name="Monétaire 3 3" xfId="95" xr:uid="{00000000-0005-0000-0000-00004B000000}"/>
    <cellStyle name="Monétaire 4" xfId="68" xr:uid="{00000000-0005-0000-0000-00004C000000}"/>
    <cellStyle name="Monétaire 4 2" xfId="97" xr:uid="{00000000-0005-0000-0000-00004D000000}"/>
    <cellStyle name="Monétaire 5" xfId="70" xr:uid="{00000000-0005-0000-0000-00004E000000}"/>
    <cellStyle name="Monétaire 5 2" xfId="99" xr:uid="{00000000-0005-0000-0000-00004F000000}"/>
    <cellStyle name="Monétaire 6" xfId="75" xr:uid="{00000000-0005-0000-0000-000050000000}"/>
    <cellStyle name="Monétaire 6 2" xfId="101" xr:uid="{00000000-0005-0000-0000-000051000000}"/>
    <cellStyle name="Monétaire 7" xfId="77" xr:uid="{00000000-0005-0000-0000-000052000000}"/>
    <cellStyle name="Monétaire 7 2" xfId="103" xr:uid="{00000000-0005-0000-0000-000053000000}"/>
    <cellStyle name="Monétaire 8" xfId="79" xr:uid="{00000000-0005-0000-0000-000054000000}"/>
    <cellStyle name="Monétaire 8 2" xfId="105" xr:uid="{00000000-0005-0000-0000-000055000000}"/>
    <cellStyle name="Monétaire 9" xfId="81" xr:uid="{00000000-0005-0000-0000-000056000000}"/>
    <cellStyle name="Monétaire 9 2" xfId="107" xr:uid="{00000000-0005-0000-0000-000057000000}"/>
    <cellStyle name="Neutre 2" xfId="49" xr:uid="{00000000-0005-0000-0000-000058000000}"/>
    <cellStyle name="Neutre 3" xfId="40" xr:uid="{00000000-0005-0000-0000-000059000000}"/>
    <cellStyle name="Normal" xfId="0" builtinId="0"/>
    <cellStyle name="Normal 2" xfId="2" xr:uid="{00000000-0005-0000-0000-00005B000000}"/>
    <cellStyle name="Normal 2 2" xfId="3" xr:uid="{00000000-0005-0000-0000-00005C000000}"/>
    <cellStyle name="Normal 2 2 2" xfId="61" xr:uid="{00000000-0005-0000-0000-00005D000000}"/>
    <cellStyle name="Normal 2 3" xfId="39" xr:uid="{00000000-0005-0000-0000-00005E000000}"/>
    <cellStyle name="Normal 2 3 2" xfId="73" xr:uid="{00000000-0005-0000-0000-00005F000000}"/>
    <cellStyle name="Normal 2 4" xfId="60" xr:uid="{00000000-0005-0000-0000-000060000000}"/>
    <cellStyle name="Normal 3" xfId="59" xr:uid="{00000000-0005-0000-0000-000061000000}"/>
    <cellStyle name="Normal 3 2" xfId="71" xr:uid="{00000000-0005-0000-0000-000062000000}"/>
    <cellStyle name="Normal_C2-C4" xfId="118" xr:uid="{00000000-0005-0000-0000-000063000000}"/>
    <cellStyle name="Normal_Feuil2_1" xfId="119" xr:uid="{00000000-0005-0000-0000-000064000000}"/>
    <cellStyle name="Note" xfId="17" builtinId="10" customBuiltin="1"/>
    <cellStyle name="Pourcentage" xfId="1" builtinId="5"/>
    <cellStyle name="SAPBEXstdData" xfId="58" xr:uid="{00000000-0005-0000-0000-000067000000}"/>
    <cellStyle name="SAPBEXstdData 2" xfId="72" xr:uid="{00000000-0005-0000-0000-000068000000}"/>
    <cellStyle name="SAPBEXstdData 3" xfId="116" xr:uid="{00000000-0005-0000-0000-000069000000}"/>
    <cellStyle name="SAPBEXstdItem" xfId="62" xr:uid="{00000000-0005-0000-0000-00006A000000}"/>
    <cellStyle name="Satisfaisant" xfId="9" builtinId="26" customBuiltin="1"/>
    <cellStyle name="Sortie" xfId="12" builtinId="21" customBuiltin="1"/>
    <cellStyle name="Texte explicatif" xfId="18" builtinId="53" customBuiltin="1"/>
    <cellStyle name="Titre" xfId="4" builtinId="15" customBuiltin="1"/>
    <cellStyle name="Titre 2" xfId="57" xr:uid="{00000000-0005-0000-0000-00006F000000}"/>
    <cellStyle name="Titre 3" xfId="56" xr:uid="{00000000-0005-0000-0000-000070000000}"/>
    <cellStyle name="Titre 4" xfId="63" xr:uid="{00000000-0005-0000-0000-000071000000}"/>
    <cellStyle name="Titre 1" xfId="5" builtinId="16" customBuiltin="1"/>
    <cellStyle name="Titre 2" xfId="6" builtinId="17" customBuiltin="1"/>
    <cellStyle name="Titre 3" xfId="7" builtinId="18" customBuiltin="1"/>
    <cellStyle name="Titre 4" xfId="8" builtinId="19" customBuiltin="1"/>
    <cellStyle name="Total" xfId="19" builtinId="25" customBuiltin="1"/>
    <cellStyle name="Vérification" xfId="15" builtinId="23" customBuiltin="1"/>
  </cellStyles>
  <dxfs count="0"/>
  <tableStyles count="0" defaultTableStyle="TableStyleMedium2" defaultPivotStyle="PivotStyleLight16"/>
  <colors>
    <mruColors>
      <color rgb="FF864A87"/>
      <color rgb="FFE4C0EE"/>
      <color rgb="FFF2BA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0</xdr:rowOff>
    </xdr:from>
    <xdr:to>
      <xdr:col>7</xdr:col>
      <xdr:colOff>1447800</xdr:colOff>
      <xdr:row>2</xdr:row>
      <xdr:rowOff>25771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96300" y="190500"/>
          <a:ext cx="1447800" cy="835396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1457325</xdr:colOff>
      <xdr:row>1</xdr:row>
      <xdr:rowOff>485775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190500"/>
          <a:ext cx="1457325" cy="485775"/>
        </a:xfrm>
        <a:prstGeom prst="rect">
          <a:avLst/>
        </a:prstGeom>
      </xdr:spPr>
    </xdr:pic>
    <xdr:clientData/>
  </xdr:twoCellAnchor>
  <xdr:twoCellAnchor editAs="oneCell">
    <xdr:from>
      <xdr:col>6</xdr:col>
      <xdr:colOff>1047751</xdr:colOff>
      <xdr:row>54</xdr:row>
      <xdr:rowOff>31751</xdr:rowOff>
    </xdr:from>
    <xdr:to>
      <xdr:col>8</xdr:col>
      <xdr:colOff>543163</xdr:colOff>
      <xdr:row>59</xdr:row>
      <xdr:rowOff>169335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70DAD1A-2B21-430B-8A3E-830DA0954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80501" y="14361584"/>
          <a:ext cx="2342329" cy="10900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1"/>
  <sheetViews>
    <sheetView showGridLines="0" tabSelected="1" zoomScale="90" zoomScaleNormal="90" workbookViewId="0">
      <selection activeCell="A63" sqref="A1:M63"/>
    </sheetView>
  </sheetViews>
  <sheetFormatPr baseColWidth="10" defaultRowHeight="15" x14ac:dyDescent="0.25"/>
  <cols>
    <col min="1" max="1" width="11.42578125" style="43"/>
    <col min="2" max="2" width="24.140625" style="17" customWidth="1"/>
    <col min="3" max="3" width="29.28515625" style="17" customWidth="1"/>
    <col min="4" max="4" width="17.7109375" style="17" customWidth="1"/>
    <col min="5" max="5" width="17.85546875" style="17" customWidth="1"/>
    <col min="6" max="6" width="19.85546875" style="17" customWidth="1"/>
    <col min="7" max="7" width="18.5703125" style="17" customWidth="1"/>
    <col min="8" max="8" width="24.140625" style="17" customWidth="1"/>
    <col min="9" max="9" width="22.42578125" style="17" customWidth="1"/>
    <col min="10" max="10" width="17.42578125" style="17" customWidth="1"/>
    <col min="11" max="11" width="16.42578125" style="17" customWidth="1"/>
    <col min="12" max="16384" width="11.42578125" style="17"/>
  </cols>
  <sheetData>
    <row r="1" spans="2:11" x14ac:dyDescent="0.25"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2:11" ht="63.75" customHeight="1" x14ac:dyDescent="0.25">
      <c r="B2" s="18" t="s">
        <v>0</v>
      </c>
      <c r="C2" s="19" t="s">
        <v>279</v>
      </c>
      <c r="E2" s="159" t="s">
        <v>124</v>
      </c>
      <c r="F2" s="159"/>
      <c r="G2" s="159"/>
      <c r="J2" s="160" t="s">
        <v>39</v>
      </c>
      <c r="K2" s="160"/>
    </row>
    <row r="3" spans="2:11" x14ac:dyDescent="0.25">
      <c r="B3" s="18" t="s">
        <v>1</v>
      </c>
      <c r="C3" s="140" t="s">
        <v>2</v>
      </c>
      <c r="J3" s="22" t="s">
        <v>5</v>
      </c>
      <c r="K3" s="23">
        <v>0.1</v>
      </c>
    </row>
    <row r="4" spans="2:11" x14ac:dyDescent="0.25">
      <c r="J4" s="10" t="s">
        <v>6</v>
      </c>
      <c r="K4" s="20">
        <v>-0.1</v>
      </c>
    </row>
    <row r="5" spans="2:11" ht="15" customHeight="1" x14ac:dyDescent="0.25">
      <c r="B5" s="24" t="s">
        <v>3</v>
      </c>
      <c r="C5" s="25">
        <v>44927</v>
      </c>
      <c r="G5" s="1"/>
    </row>
    <row r="6" spans="2:11" x14ac:dyDescent="0.25">
      <c r="B6" s="24" t="s">
        <v>4</v>
      </c>
      <c r="C6" s="25">
        <v>45291</v>
      </c>
      <c r="G6" s="1"/>
      <c r="H6" s="161" t="s">
        <v>7</v>
      </c>
      <c r="I6" s="161"/>
      <c r="J6" s="161"/>
      <c r="K6" s="161"/>
    </row>
    <row r="8" spans="2:11" ht="21" x14ac:dyDescent="0.35">
      <c r="B8" s="162" t="s">
        <v>8</v>
      </c>
      <c r="C8" s="162"/>
      <c r="D8" s="162"/>
      <c r="E8" s="162"/>
      <c r="F8" s="162"/>
      <c r="G8" s="162"/>
      <c r="H8" s="162"/>
      <c r="I8" s="162"/>
      <c r="J8" s="162"/>
      <c r="K8" s="162"/>
    </row>
    <row r="9" spans="2:11" ht="40.5" customHeight="1" x14ac:dyDescent="0.25">
      <c r="B9" s="163" t="s">
        <v>41</v>
      </c>
      <c r="C9" s="163"/>
      <c r="D9" s="163"/>
      <c r="E9" s="163"/>
      <c r="F9" s="163"/>
      <c r="G9" s="4"/>
      <c r="H9" s="4"/>
      <c r="I9" s="4"/>
      <c r="J9" s="4"/>
      <c r="K9" s="4"/>
    </row>
    <row r="10" spans="2:11" x14ac:dyDescent="0.25">
      <c r="B10" s="5" t="s">
        <v>9</v>
      </c>
      <c r="C10" s="4"/>
      <c r="D10" s="4"/>
      <c r="E10" s="4"/>
      <c r="F10" s="4"/>
      <c r="G10" s="4"/>
      <c r="H10" s="4"/>
      <c r="I10" s="4"/>
      <c r="J10" s="5"/>
      <c r="K10" s="5"/>
    </row>
    <row r="11" spans="2:11" x14ac:dyDescent="0.25">
      <c r="B11" s="6" t="s">
        <v>10</v>
      </c>
      <c r="C11" s="5"/>
      <c r="D11" s="5"/>
      <c r="E11" s="5"/>
      <c r="F11" s="5"/>
      <c r="G11" s="5"/>
      <c r="H11" s="5"/>
      <c r="I11" s="5"/>
      <c r="J11" s="5"/>
      <c r="K11" s="5"/>
    </row>
    <row r="12" spans="2:11" x14ac:dyDescent="0.25">
      <c r="B12" s="5"/>
      <c r="C12" s="7"/>
      <c r="D12" s="7"/>
      <c r="E12" s="7"/>
      <c r="F12" s="7"/>
      <c r="G12" s="7"/>
      <c r="H12" s="5"/>
      <c r="I12" s="5"/>
      <c r="J12" s="5"/>
      <c r="K12" s="5"/>
    </row>
    <row r="13" spans="2:11" x14ac:dyDescent="0.25">
      <c r="B13" s="16" t="s">
        <v>38</v>
      </c>
      <c r="C13" s="7"/>
      <c r="D13" s="7"/>
      <c r="E13" s="7"/>
      <c r="F13" s="7"/>
      <c r="G13" s="7"/>
      <c r="H13" s="5"/>
      <c r="I13" s="5"/>
      <c r="J13" s="5"/>
      <c r="K13" s="5"/>
    </row>
    <row r="14" spans="2:11" x14ac:dyDescent="0.25">
      <c r="B14" s="8"/>
      <c r="C14" s="152" t="s">
        <v>35</v>
      </c>
      <c r="D14" s="152"/>
      <c r="E14" s="152"/>
      <c r="F14" s="152"/>
      <c r="G14" s="8"/>
      <c r="H14" s="5"/>
      <c r="I14" s="5"/>
      <c r="J14" s="5"/>
      <c r="K14" s="5"/>
    </row>
    <row r="15" spans="2:11" x14ac:dyDescent="0.25">
      <c r="B15" s="8"/>
      <c r="C15" s="6" t="s">
        <v>36</v>
      </c>
      <c r="D15" s="7"/>
      <c r="E15" s="7"/>
      <c r="F15" s="7"/>
      <c r="G15" s="7"/>
      <c r="H15" s="5"/>
      <c r="I15" s="5"/>
      <c r="J15" s="5"/>
      <c r="K15" s="5"/>
    </row>
    <row r="16" spans="2:11" x14ac:dyDescent="0.25">
      <c r="B16" s="8"/>
      <c r="C16" s="6"/>
      <c r="D16" s="7"/>
      <c r="E16" s="7"/>
      <c r="F16" s="7"/>
      <c r="G16" s="7"/>
      <c r="H16" s="5"/>
      <c r="I16" s="5"/>
      <c r="J16" s="5"/>
      <c r="K16" s="5"/>
    </row>
    <row r="17" spans="2:11" x14ac:dyDescent="0.25">
      <c r="B17" s="6" t="s">
        <v>37</v>
      </c>
      <c r="C17" s="5"/>
      <c r="D17" s="5"/>
      <c r="E17" s="5"/>
      <c r="F17" s="5"/>
      <c r="G17" s="5"/>
      <c r="H17" s="5"/>
      <c r="I17" s="5"/>
      <c r="J17" s="5"/>
      <c r="K17" s="5"/>
    </row>
    <row r="18" spans="2:11" ht="15.75" customHeight="1" x14ac:dyDescent="0.25">
      <c r="B18" s="6"/>
      <c r="C18" s="5"/>
      <c r="D18" s="5"/>
      <c r="E18" s="5"/>
      <c r="F18" s="5"/>
      <c r="G18" s="5"/>
      <c r="H18" s="5"/>
      <c r="I18" s="5"/>
      <c r="J18" s="5"/>
      <c r="K18" s="5"/>
    </row>
    <row r="19" spans="2:11" x14ac:dyDescent="0.25">
      <c r="B19" s="6" t="s">
        <v>42</v>
      </c>
      <c r="C19" s="5"/>
      <c r="D19" s="5"/>
      <c r="E19" s="5"/>
      <c r="F19" s="5"/>
      <c r="G19" s="5"/>
      <c r="H19" s="5"/>
      <c r="I19" s="5"/>
      <c r="J19" s="5"/>
      <c r="K19" s="5"/>
    </row>
    <row r="20" spans="2:11" x14ac:dyDescent="0.25">
      <c r="B20" s="153"/>
      <c r="C20" s="153"/>
      <c r="D20" s="153"/>
      <c r="E20" s="153"/>
      <c r="F20" s="153"/>
      <c r="G20" s="153"/>
      <c r="H20" s="153"/>
      <c r="I20" s="153"/>
      <c r="J20" s="153"/>
      <c r="K20" s="5"/>
    </row>
    <row r="21" spans="2:11" ht="45" customHeight="1" x14ac:dyDescent="0.25">
      <c r="B21" s="9"/>
      <c r="C21" s="9"/>
      <c r="D21" s="9"/>
      <c r="E21" s="9"/>
      <c r="F21" s="154" t="s">
        <v>44</v>
      </c>
      <c r="G21" s="154"/>
      <c r="H21" s="154" t="s">
        <v>23</v>
      </c>
      <c r="I21" s="154"/>
    </row>
    <row r="22" spans="2:11" ht="52.5" customHeight="1" x14ac:dyDescent="0.25">
      <c r="B22" s="155"/>
      <c r="C22" s="155"/>
      <c r="D22" s="155"/>
      <c r="E22" s="156"/>
      <c r="F22" s="137" t="s">
        <v>15</v>
      </c>
      <c r="G22" s="137" t="s">
        <v>34</v>
      </c>
      <c r="H22" s="137" t="s">
        <v>45</v>
      </c>
      <c r="I22" s="137" t="s">
        <v>46</v>
      </c>
      <c r="J22" s="157" t="s">
        <v>24</v>
      </c>
      <c r="K22" s="158"/>
    </row>
    <row r="23" spans="2:11" ht="90.75" customHeight="1" x14ac:dyDescent="0.25">
      <c r="B23" s="138" t="s">
        <v>11</v>
      </c>
      <c r="C23" s="138" t="s">
        <v>12</v>
      </c>
      <c r="D23" s="138" t="s">
        <v>13</v>
      </c>
      <c r="E23" s="138" t="s">
        <v>14</v>
      </c>
      <c r="F23" s="14" t="s">
        <v>16</v>
      </c>
      <c r="G23" s="14" t="s">
        <v>40</v>
      </c>
      <c r="H23" s="14" t="s">
        <v>281</v>
      </c>
      <c r="I23" s="14" t="s">
        <v>43</v>
      </c>
      <c r="J23" s="14" t="s">
        <v>280</v>
      </c>
      <c r="K23" s="14" t="s">
        <v>33</v>
      </c>
    </row>
    <row r="24" spans="2:11" s="43" customFormat="1" x14ac:dyDescent="0.25">
      <c r="B24" s="124"/>
      <c r="C24" s="125"/>
      <c r="D24" s="126"/>
      <c r="E24" s="124"/>
      <c r="F24" s="139"/>
      <c r="G24" s="127"/>
      <c r="H24" s="128"/>
      <c r="I24" s="93"/>
      <c r="J24" s="127"/>
      <c r="K24" s="127"/>
    </row>
    <row r="25" spans="2:11" s="43" customFormat="1" x14ac:dyDescent="0.25">
      <c r="B25" s="129">
        <v>1</v>
      </c>
      <c r="C25" s="129" t="s">
        <v>125</v>
      </c>
      <c r="D25" s="100" t="s">
        <v>126</v>
      </c>
      <c r="E25" s="129" t="s">
        <v>127</v>
      </c>
      <c r="F25" s="139">
        <v>0.36424000000000001</v>
      </c>
      <c r="G25" s="127">
        <v>72</v>
      </c>
      <c r="H25" s="114">
        <v>9.5000000000000001E-2</v>
      </c>
      <c r="I25" s="146">
        <f>H25*0.98*23.89999/1000</f>
        <v>2.2250890690000001E-3</v>
      </c>
      <c r="J25" s="127">
        <v>39.19</v>
      </c>
      <c r="K25" s="15">
        <v>4.0000000000000001E-3</v>
      </c>
    </row>
    <row r="26" spans="2:11" s="43" customFormat="1" x14ac:dyDescent="0.25">
      <c r="B26" s="129">
        <v>2</v>
      </c>
      <c r="C26" s="129" t="s">
        <v>125</v>
      </c>
      <c r="D26" s="100" t="s">
        <v>126</v>
      </c>
      <c r="E26" s="129" t="s">
        <v>128</v>
      </c>
      <c r="F26" s="139">
        <v>0.36424000000000001</v>
      </c>
      <c r="G26" s="127">
        <v>72</v>
      </c>
      <c r="H26" s="114">
        <v>9.5000000000000001E-2</v>
      </c>
      <c r="I26" s="146">
        <f t="shared" ref="I26:I40" si="0">H26*0.98*23.89999/1000</f>
        <v>2.2250890690000001E-3</v>
      </c>
      <c r="J26" s="127">
        <v>39.19</v>
      </c>
      <c r="K26" s="15">
        <v>4.0000000000000001E-3</v>
      </c>
    </row>
    <row r="27" spans="2:11" s="43" customFormat="1" x14ac:dyDescent="0.25">
      <c r="B27" s="129">
        <v>3</v>
      </c>
      <c r="C27" s="129" t="s">
        <v>125</v>
      </c>
      <c r="D27" s="100" t="s">
        <v>126</v>
      </c>
      <c r="E27" s="129" t="s">
        <v>129</v>
      </c>
      <c r="F27" s="139">
        <v>0.36424000000000001</v>
      </c>
      <c r="G27" s="127">
        <v>72</v>
      </c>
      <c r="H27" s="114">
        <v>9.5000000000000001E-2</v>
      </c>
      <c r="I27" s="146">
        <f t="shared" si="0"/>
        <v>2.2250890690000001E-3</v>
      </c>
      <c r="J27" s="127">
        <v>39.19</v>
      </c>
      <c r="K27" s="15">
        <v>4.0000000000000001E-3</v>
      </c>
    </row>
    <row r="28" spans="2:11" s="43" customFormat="1" x14ac:dyDescent="0.25">
      <c r="B28" s="129">
        <v>4</v>
      </c>
      <c r="C28" s="129" t="s">
        <v>130</v>
      </c>
      <c r="D28" s="100" t="s">
        <v>131</v>
      </c>
      <c r="E28" s="129" t="s">
        <v>132</v>
      </c>
      <c r="F28" s="139">
        <v>0.36424000000000001</v>
      </c>
      <c r="G28" s="127">
        <v>72</v>
      </c>
      <c r="H28" s="114">
        <v>9.5000000000000001E-2</v>
      </c>
      <c r="I28" s="146">
        <f t="shared" si="0"/>
        <v>2.2250890690000001E-3</v>
      </c>
      <c r="J28" s="127">
        <v>39.19</v>
      </c>
      <c r="K28" s="15">
        <v>4.0000000000000001E-3</v>
      </c>
    </row>
    <row r="29" spans="2:11" s="43" customFormat="1" x14ac:dyDescent="0.25">
      <c r="B29" s="124"/>
      <c r="C29" s="125"/>
      <c r="D29" s="126"/>
      <c r="E29" s="124"/>
      <c r="F29" s="124"/>
      <c r="G29" s="124"/>
      <c r="H29" s="124"/>
      <c r="I29" s="146"/>
      <c r="J29" s="124"/>
      <c r="K29" s="124"/>
    </row>
    <row r="30" spans="2:11" x14ac:dyDescent="0.25">
      <c r="B30" s="3">
        <v>5</v>
      </c>
      <c r="C30" s="12" t="s">
        <v>18</v>
      </c>
      <c r="D30" s="100" t="s">
        <v>17</v>
      </c>
      <c r="E30" s="3" t="s">
        <v>52</v>
      </c>
      <c r="F30" s="139">
        <v>0.16611000000000001</v>
      </c>
      <c r="G30" s="15">
        <v>87</v>
      </c>
      <c r="H30" s="114">
        <v>2.4E-2</v>
      </c>
      <c r="I30" s="146">
        <f t="shared" si="0"/>
        <v>5.6212776479999996E-4</v>
      </c>
      <c r="J30" s="15">
        <v>0</v>
      </c>
      <c r="K30" s="15">
        <v>4.0000000000000001E-3</v>
      </c>
    </row>
    <row r="31" spans="2:11" x14ac:dyDescent="0.25">
      <c r="B31" s="3">
        <v>6</v>
      </c>
      <c r="C31" s="12" t="s">
        <v>18</v>
      </c>
      <c r="D31" s="100" t="s">
        <v>17</v>
      </c>
      <c r="E31" s="3" t="s">
        <v>50</v>
      </c>
      <c r="F31" s="139">
        <v>0.16611000000000001</v>
      </c>
      <c r="G31" s="15">
        <v>87</v>
      </c>
      <c r="H31" s="114">
        <v>2.4E-2</v>
      </c>
      <c r="I31" s="146">
        <f t="shared" si="0"/>
        <v>5.6212776479999996E-4</v>
      </c>
      <c r="J31" s="15">
        <v>0</v>
      </c>
      <c r="K31" s="15">
        <v>4.0000000000000001E-3</v>
      </c>
    </row>
    <row r="32" spans="2:11" x14ac:dyDescent="0.25">
      <c r="B32" s="3">
        <v>7</v>
      </c>
      <c r="C32" s="12" t="s">
        <v>18</v>
      </c>
      <c r="D32" s="100" t="s">
        <v>17</v>
      </c>
      <c r="E32" s="3" t="s">
        <v>51</v>
      </c>
      <c r="F32" s="139">
        <v>0.16611000000000001</v>
      </c>
      <c r="G32" s="15">
        <v>87</v>
      </c>
      <c r="H32" s="114">
        <v>2.4E-2</v>
      </c>
      <c r="I32" s="146">
        <f t="shared" si="0"/>
        <v>5.6212776479999996E-4</v>
      </c>
      <c r="J32" s="15">
        <v>0</v>
      </c>
      <c r="K32" s="15">
        <v>4.0000000000000001E-3</v>
      </c>
    </row>
    <row r="33" spans="1:11" x14ac:dyDescent="0.25">
      <c r="B33" s="3">
        <v>8</v>
      </c>
      <c r="C33" s="12" t="s">
        <v>18</v>
      </c>
      <c r="D33" s="100" t="s">
        <v>17</v>
      </c>
      <c r="E33" s="3" t="s">
        <v>49</v>
      </c>
      <c r="F33" s="139">
        <v>0.16611000000000001</v>
      </c>
      <c r="G33" s="15">
        <v>87</v>
      </c>
      <c r="H33" s="114">
        <v>2.4E-2</v>
      </c>
      <c r="I33" s="146">
        <f t="shared" si="0"/>
        <v>5.6212776479999996E-4</v>
      </c>
      <c r="J33" s="15">
        <v>0</v>
      </c>
      <c r="K33" s="15">
        <v>4.0000000000000001E-3</v>
      </c>
    </row>
    <row r="34" spans="1:11" x14ac:dyDescent="0.25">
      <c r="B34" s="3">
        <v>9</v>
      </c>
      <c r="C34" s="12" t="s">
        <v>18</v>
      </c>
      <c r="D34" s="100" t="s">
        <v>17</v>
      </c>
      <c r="E34" s="29" t="s">
        <v>48</v>
      </c>
      <c r="F34" s="139">
        <v>0.16611000000000001</v>
      </c>
      <c r="G34" s="15">
        <v>87</v>
      </c>
      <c r="H34" s="114">
        <v>2.4E-2</v>
      </c>
      <c r="I34" s="146">
        <f t="shared" si="0"/>
        <v>5.6212776479999996E-4</v>
      </c>
      <c r="J34" s="15">
        <v>0</v>
      </c>
      <c r="K34" s="15">
        <v>4.0000000000000001E-3</v>
      </c>
    </row>
    <row r="35" spans="1:11" s="30" customFormat="1" x14ac:dyDescent="0.25">
      <c r="A35" s="43"/>
      <c r="F35" s="43"/>
      <c r="I35" s="146"/>
    </row>
    <row r="36" spans="1:11" x14ac:dyDescent="0.25">
      <c r="B36" s="3">
        <v>10</v>
      </c>
      <c r="C36" s="12" t="s">
        <v>20</v>
      </c>
      <c r="D36" s="100" t="s">
        <v>19</v>
      </c>
      <c r="E36" s="3" t="s">
        <v>52</v>
      </c>
      <c r="F36" s="139">
        <v>0.16611000000000001</v>
      </c>
      <c r="G36" s="15">
        <v>87</v>
      </c>
      <c r="H36" s="114">
        <v>2.4E-2</v>
      </c>
      <c r="I36" s="146">
        <f t="shared" si="0"/>
        <v>5.6212776479999996E-4</v>
      </c>
      <c r="J36" s="15">
        <v>0</v>
      </c>
      <c r="K36" s="15">
        <v>4.0000000000000001E-3</v>
      </c>
    </row>
    <row r="37" spans="1:11" x14ac:dyDescent="0.25">
      <c r="B37" s="3">
        <v>11</v>
      </c>
      <c r="C37" s="12" t="s">
        <v>20</v>
      </c>
      <c r="D37" s="100" t="s">
        <v>19</v>
      </c>
      <c r="E37" s="3" t="s">
        <v>50</v>
      </c>
      <c r="F37" s="139">
        <v>0.16611000000000001</v>
      </c>
      <c r="G37" s="15">
        <v>87</v>
      </c>
      <c r="H37" s="114">
        <v>2.4E-2</v>
      </c>
      <c r="I37" s="146">
        <f t="shared" si="0"/>
        <v>5.6212776479999996E-4</v>
      </c>
      <c r="J37" s="15">
        <v>0</v>
      </c>
      <c r="K37" s="15">
        <v>4.0000000000000001E-3</v>
      </c>
    </row>
    <row r="38" spans="1:11" x14ac:dyDescent="0.25">
      <c r="B38" s="3">
        <v>12</v>
      </c>
      <c r="C38" s="12" t="s">
        <v>20</v>
      </c>
      <c r="D38" s="100" t="s">
        <v>19</v>
      </c>
      <c r="E38" s="3" t="s">
        <v>51</v>
      </c>
      <c r="F38" s="139">
        <v>0.16611000000000001</v>
      </c>
      <c r="G38" s="15">
        <v>87</v>
      </c>
      <c r="H38" s="114">
        <v>2.4E-2</v>
      </c>
      <c r="I38" s="146">
        <f t="shared" si="0"/>
        <v>5.6212776479999996E-4</v>
      </c>
      <c r="J38" s="15">
        <v>0</v>
      </c>
      <c r="K38" s="15">
        <v>4.0000000000000001E-3</v>
      </c>
    </row>
    <row r="39" spans="1:11" x14ac:dyDescent="0.25">
      <c r="B39" s="3">
        <v>13</v>
      </c>
      <c r="C39" s="12" t="s">
        <v>20</v>
      </c>
      <c r="D39" s="100" t="s">
        <v>19</v>
      </c>
      <c r="E39" s="3" t="s">
        <v>49</v>
      </c>
      <c r="F39" s="139">
        <v>0.16611000000000001</v>
      </c>
      <c r="G39" s="15">
        <v>87</v>
      </c>
      <c r="H39" s="114">
        <v>2.4E-2</v>
      </c>
      <c r="I39" s="146">
        <f t="shared" si="0"/>
        <v>5.6212776479999996E-4</v>
      </c>
      <c r="J39" s="15">
        <v>0</v>
      </c>
      <c r="K39" s="15">
        <v>4.0000000000000001E-3</v>
      </c>
    </row>
    <row r="40" spans="1:11" s="28" customFormat="1" x14ac:dyDescent="0.25">
      <c r="A40" s="43"/>
      <c r="B40" s="3">
        <v>14</v>
      </c>
      <c r="C40" s="12" t="s">
        <v>20</v>
      </c>
      <c r="D40" s="100" t="s">
        <v>19</v>
      </c>
      <c r="E40" s="29" t="s">
        <v>48</v>
      </c>
      <c r="F40" s="139">
        <v>0.16611000000000001</v>
      </c>
      <c r="G40" s="15">
        <v>87</v>
      </c>
      <c r="H40" s="114">
        <v>2.4E-2</v>
      </c>
      <c r="I40" s="146">
        <f t="shared" si="0"/>
        <v>5.6212776479999996E-4</v>
      </c>
      <c r="J40" s="15">
        <v>0</v>
      </c>
      <c r="K40" s="15">
        <v>4.0000000000000001E-3</v>
      </c>
    </row>
    <row r="41" spans="1:11" s="30" customFormat="1" x14ac:dyDescent="0.25">
      <c r="A41" s="43"/>
      <c r="B41" s="31"/>
      <c r="C41" s="31"/>
      <c r="D41" s="31"/>
      <c r="E41" s="31"/>
      <c r="F41" s="31"/>
      <c r="G41" s="31"/>
      <c r="H41" s="31"/>
      <c r="I41" s="31"/>
      <c r="J41" s="31"/>
      <c r="K41" s="31"/>
    </row>
    <row r="42" spans="1:11" s="28" customFormat="1" x14ac:dyDescent="0.25">
      <c r="A42" s="43"/>
      <c r="B42" s="3">
        <v>15</v>
      </c>
      <c r="C42" s="12" t="s">
        <v>22</v>
      </c>
      <c r="D42" s="100" t="s">
        <v>21</v>
      </c>
      <c r="E42" s="3" t="s">
        <v>52</v>
      </c>
      <c r="F42" s="147" t="s">
        <v>284</v>
      </c>
      <c r="G42" s="147" t="s">
        <v>284</v>
      </c>
      <c r="H42" s="147" t="s">
        <v>284</v>
      </c>
      <c r="I42" s="93"/>
      <c r="J42" s="148" t="s">
        <v>284</v>
      </c>
      <c r="K42" s="148" t="s">
        <v>285</v>
      </c>
    </row>
    <row r="43" spans="1:11" s="28" customFormat="1" x14ac:dyDescent="0.25">
      <c r="A43" s="43"/>
      <c r="B43" s="3">
        <v>16</v>
      </c>
      <c r="C43" s="12" t="s">
        <v>22</v>
      </c>
      <c r="D43" s="100" t="s">
        <v>21</v>
      </c>
      <c r="E43" s="3" t="s">
        <v>50</v>
      </c>
      <c r="F43" s="147" t="s">
        <v>284</v>
      </c>
      <c r="G43" s="147" t="s">
        <v>284</v>
      </c>
      <c r="H43" s="147" t="s">
        <v>284</v>
      </c>
      <c r="I43" s="93"/>
      <c r="J43" s="148" t="s">
        <v>284</v>
      </c>
      <c r="K43" s="148" t="s">
        <v>285</v>
      </c>
    </row>
    <row r="44" spans="1:11" x14ac:dyDescent="0.25">
      <c r="B44" s="3">
        <v>17</v>
      </c>
      <c r="C44" s="12" t="s">
        <v>22</v>
      </c>
      <c r="D44" s="100" t="s">
        <v>21</v>
      </c>
      <c r="E44" s="3" t="s">
        <v>51</v>
      </c>
      <c r="F44" s="147" t="s">
        <v>284</v>
      </c>
      <c r="G44" s="147" t="s">
        <v>284</v>
      </c>
      <c r="H44" s="147" t="s">
        <v>284</v>
      </c>
      <c r="I44" s="93"/>
      <c r="J44" s="148" t="s">
        <v>284</v>
      </c>
      <c r="K44" s="148" t="s">
        <v>285</v>
      </c>
    </row>
    <row r="45" spans="1:11" x14ac:dyDescent="0.25">
      <c r="B45" s="3">
        <v>18</v>
      </c>
      <c r="C45" s="12" t="s">
        <v>22</v>
      </c>
      <c r="D45" s="100" t="s">
        <v>21</v>
      </c>
      <c r="E45" s="3" t="s">
        <v>49</v>
      </c>
      <c r="F45" s="147" t="s">
        <v>284</v>
      </c>
      <c r="G45" s="147" t="s">
        <v>284</v>
      </c>
      <c r="H45" s="147" t="s">
        <v>284</v>
      </c>
      <c r="I45" s="93"/>
      <c r="J45" s="148" t="s">
        <v>284</v>
      </c>
      <c r="K45" s="148" t="s">
        <v>285</v>
      </c>
    </row>
    <row r="46" spans="1:11" x14ac:dyDescent="0.25">
      <c r="B46" s="3">
        <v>19</v>
      </c>
      <c r="C46" s="12" t="s">
        <v>22</v>
      </c>
      <c r="D46" s="100" t="s">
        <v>21</v>
      </c>
      <c r="E46" s="29" t="s">
        <v>48</v>
      </c>
      <c r="F46" s="147" t="s">
        <v>284</v>
      </c>
      <c r="G46" s="147" t="s">
        <v>284</v>
      </c>
      <c r="H46" s="147" t="s">
        <v>284</v>
      </c>
      <c r="I46" s="93"/>
      <c r="J46" s="148" t="s">
        <v>284</v>
      </c>
      <c r="K46" s="148" t="s">
        <v>285</v>
      </c>
    </row>
    <row r="47" spans="1:11" x14ac:dyDescent="0.25">
      <c r="B47" s="26"/>
      <c r="C47" s="26"/>
      <c r="D47" s="26"/>
      <c r="E47" s="26"/>
      <c r="F47" s="30"/>
      <c r="G47" s="30"/>
      <c r="H47" s="30"/>
      <c r="I47" s="30"/>
      <c r="J47" s="30"/>
      <c r="K47" s="30"/>
    </row>
    <row r="48" spans="1:11" x14ac:dyDescent="0.25">
      <c r="B48" s="27"/>
      <c r="C48" s="27"/>
      <c r="D48" s="27"/>
      <c r="E48" s="27"/>
      <c r="F48" s="27"/>
      <c r="G48" s="27"/>
      <c r="H48" s="27"/>
      <c r="I48" s="27"/>
      <c r="J48" s="27"/>
      <c r="K48" s="27"/>
    </row>
    <row r="49" spans="2:11" ht="38.25" x14ac:dyDescent="0.25">
      <c r="B49" s="138" t="s">
        <v>11</v>
      </c>
      <c r="C49" s="138" t="s">
        <v>28</v>
      </c>
      <c r="D49" s="138" t="s">
        <v>32</v>
      </c>
      <c r="E49" s="5"/>
      <c r="F49" s="5"/>
      <c r="G49" s="5"/>
      <c r="H49" s="5"/>
      <c r="I49" s="5"/>
      <c r="J49" s="5"/>
      <c r="K49" s="5"/>
    </row>
    <row r="50" spans="2:11" ht="38.25" x14ac:dyDescent="0.25">
      <c r="B50" s="12">
        <v>5</v>
      </c>
      <c r="C50" s="13" t="s">
        <v>29</v>
      </c>
      <c r="D50" s="11">
        <v>1.75E-3</v>
      </c>
      <c r="E50" s="5"/>
      <c r="F50" s="5"/>
      <c r="G50" s="5"/>
      <c r="H50" s="5"/>
      <c r="I50" s="5"/>
      <c r="J50" s="5"/>
      <c r="K50" s="5"/>
    </row>
    <row r="51" spans="2:11" ht="38.25" x14ac:dyDescent="0.25">
      <c r="B51" s="12">
        <v>6</v>
      </c>
      <c r="C51" s="13" t="s">
        <v>30</v>
      </c>
      <c r="D51" s="11">
        <v>2.63E-3</v>
      </c>
      <c r="E51" s="5"/>
      <c r="F51" s="5"/>
      <c r="G51" s="5"/>
      <c r="H51" s="5"/>
      <c r="I51" s="5"/>
      <c r="J51" s="5"/>
      <c r="K51" s="5"/>
    </row>
    <row r="52" spans="2:11" ht="38.25" x14ac:dyDescent="0.25">
      <c r="B52" s="12">
        <v>7</v>
      </c>
      <c r="C52" s="13" t="s">
        <v>31</v>
      </c>
      <c r="D52" s="11">
        <v>3.5000000000000001E-3</v>
      </c>
      <c r="E52" s="5"/>
      <c r="F52" s="5"/>
      <c r="G52" s="5"/>
      <c r="H52" s="5"/>
      <c r="I52" s="5"/>
      <c r="J52" s="5"/>
      <c r="K52" s="5"/>
    </row>
    <row r="53" spans="2:11" x14ac:dyDescent="0.25">
      <c r="B53" s="2"/>
    </row>
    <row r="54" spans="2:11" x14ac:dyDescent="0.25">
      <c r="B54" s="149" t="s">
        <v>25</v>
      </c>
      <c r="C54" s="149"/>
      <c r="D54" s="149" t="s">
        <v>26</v>
      </c>
      <c r="E54" s="149"/>
      <c r="F54" s="149"/>
      <c r="G54" s="149" t="s">
        <v>27</v>
      </c>
      <c r="H54" s="149"/>
      <c r="I54" s="149"/>
    </row>
    <row r="55" spans="2:11" x14ac:dyDescent="0.25">
      <c r="B55" s="150" t="s">
        <v>282</v>
      </c>
      <c r="C55" s="150"/>
      <c r="D55" s="150" t="s">
        <v>283</v>
      </c>
      <c r="E55" s="150"/>
      <c r="F55" s="150"/>
      <c r="G55" s="151"/>
      <c r="H55" s="151"/>
      <c r="I55" s="151"/>
    </row>
    <row r="56" spans="2:11" x14ac:dyDescent="0.25">
      <c r="B56" s="150"/>
      <c r="C56" s="150"/>
      <c r="D56" s="150"/>
      <c r="E56" s="150"/>
      <c r="F56" s="150"/>
      <c r="G56" s="151"/>
      <c r="H56" s="151"/>
      <c r="I56" s="151"/>
    </row>
    <row r="57" spans="2:11" x14ac:dyDescent="0.25">
      <c r="B57" s="150"/>
      <c r="C57" s="150"/>
      <c r="D57" s="150"/>
      <c r="E57" s="150"/>
      <c r="F57" s="150"/>
      <c r="G57" s="151"/>
      <c r="H57" s="151"/>
      <c r="I57" s="151"/>
    </row>
    <row r="58" spans="2:11" x14ac:dyDescent="0.25">
      <c r="B58" s="150"/>
      <c r="C58" s="150"/>
      <c r="D58" s="150"/>
      <c r="E58" s="150"/>
      <c r="F58" s="150"/>
      <c r="G58" s="151"/>
      <c r="H58" s="151"/>
      <c r="I58" s="151"/>
    </row>
    <row r="59" spans="2:11" x14ac:dyDescent="0.25">
      <c r="B59" s="150"/>
      <c r="C59" s="150"/>
      <c r="D59" s="150"/>
      <c r="E59" s="150"/>
      <c r="F59" s="150"/>
      <c r="G59" s="151"/>
      <c r="H59" s="151"/>
      <c r="I59" s="151"/>
    </row>
    <row r="60" spans="2:11" x14ac:dyDescent="0.25">
      <c r="B60" s="150"/>
      <c r="C60" s="150"/>
      <c r="D60" s="150"/>
      <c r="E60" s="150"/>
      <c r="F60" s="150"/>
      <c r="G60" s="151"/>
      <c r="H60" s="151"/>
      <c r="I60" s="151"/>
    </row>
    <row r="61" spans="2:11" x14ac:dyDescent="0.25">
      <c r="B61" s="116" t="s">
        <v>47</v>
      </c>
    </row>
  </sheetData>
  <mergeCells count="17">
    <mergeCell ref="E2:G2"/>
    <mergeCell ref="J2:K2"/>
    <mergeCell ref="H6:K6"/>
    <mergeCell ref="B8:K8"/>
    <mergeCell ref="B9:F9"/>
    <mergeCell ref="G54:I54"/>
    <mergeCell ref="B55:C60"/>
    <mergeCell ref="D55:F60"/>
    <mergeCell ref="G55:I60"/>
    <mergeCell ref="C14:F14"/>
    <mergeCell ref="B20:J20"/>
    <mergeCell ref="F21:G21"/>
    <mergeCell ref="H21:I21"/>
    <mergeCell ref="B22:E22"/>
    <mergeCell ref="J22:K22"/>
    <mergeCell ref="B54:C54"/>
    <mergeCell ref="D54:F54"/>
  </mergeCells>
  <pageMargins left="0.7" right="0.7" top="0.75" bottom="0.75" header="0.3" footer="0.3"/>
  <pageSetup paperSize="9" scale="4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I54"/>
  <sheetViews>
    <sheetView showGridLines="0" zoomScale="90" zoomScaleNormal="90" workbookViewId="0">
      <pane xSplit="15" ySplit="11" topLeftCell="AW12" activePane="bottomRight" state="frozen"/>
      <selection activeCell="F1" sqref="F1"/>
      <selection pane="topRight" activeCell="K1" sqref="K1"/>
      <selection pane="bottomLeft" activeCell="F12" sqref="F12"/>
      <selection pane="bottomRight" activeCell="AM39" sqref="AM39"/>
    </sheetView>
  </sheetViews>
  <sheetFormatPr baseColWidth="10" defaultRowHeight="15" x14ac:dyDescent="0.25"/>
  <cols>
    <col min="1" max="1" width="10" hidden="1" customWidth="1"/>
    <col min="2" max="2" width="15" style="43" hidden="1" customWidth="1"/>
    <col min="3" max="3" width="12.85546875" style="43" hidden="1" customWidth="1"/>
    <col min="4" max="4" width="9.7109375" style="43" hidden="1" customWidth="1"/>
    <col min="5" max="5" width="7.28515625" style="43" hidden="1" customWidth="1"/>
    <col min="6" max="6" width="39.5703125" style="43" hidden="1" customWidth="1"/>
    <col min="7" max="7" width="15" hidden="1" customWidth="1"/>
    <col min="8" max="8" width="32.42578125" hidden="1" customWidth="1"/>
    <col min="9" max="9" width="6" hidden="1" customWidth="1"/>
    <col min="10" max="10" width="29.85546875" hidden="1" customWidth="1"/>
    <col min="11" max="11" width="29.28515625" customWidth="1"/>
    <col min="12" max="12" width="36.140625" bestFit="1" customWidth="1"/>
    <col min="13" max="13" width="37.7109375" bestFit="1" customWidth="1"/>
    <col min="14" max="14" width="6" bestFit="1" customWidth="1"/>
    <col min="15" max="15" width="28.7109375" bestFit="1" customWidth="1"/>
    <col min="17" max="17" width="24.42578125" customWidth="1"/>
    <col min="18" max="18" width="13.140625" customWidth="1"/>
    <col min="19" max="19" width="18.140625" customWidth="1"/>
    <col min="20" max="23" width="11.42578125" style="43"/>
    <col min="28" max="28" width="11.42578125" style="43"/>
    <col min="29" max="29" width="15.28515625" bestFit="1" customWidth="1"/>
    <col min="30" max="33" width="11.85546875" style="43" customWidth="1"/>
    <col min="34" max="34" width="11.85546875" bestFit="1" customWidth="1"/>
    <col min="35" max="36" width="12.85546875" bestFit="1" customWidth="1"/>
    <col min="37" max="37" width="14.28515625" bestFit="1" customWidth="1"/>
    <col min="38" max="38" width="12.85546875" style="43" bestFit="1" customWidth="1"/>
    <col min="39" max="39" width="11.42578125" style="43"/>
    <col min="40" max="40" width="14.7109375" bestFit="1" customWidth="1"/>
    <col min="41" max="41" width="13.7109375" customWidth="1"/>
    <col min="44" max="47" width="11.42578125" style="43"/>
    <col min="51" max="52" width="11.42578125" style="43"/>
    <col min="53" max="53" width="13.42578125" customWidth="1"/>
    <col min="55" max="55" width="13.85546875" customWidth="1"/>
    <col min="60" max="60" width="15.7109375" customWidth="1"/>
    <col min="61" max="61" width="15" customWidth="1"/>
  </cols>
  <sheetData>
    <row r="1" spans="1:61" ht="21.75" thickBot="1" x14ac:dyDescent="0.3">
      <c r="A1" s="75"/>
      <c r="B1" s="75"/>
      <c r="C1" s="75"/>
      <c r="D1" s="75"/>
      <c r="E1" s="75"/>
      <c r="F1" s="75"/>
      <c r="G1" s="75"/>
      <c r="H1" s="75"/>
      <c r="I1" s="75"/>
      <c r="J1" s="75"/>
      <c r="K1" s="96" t="s">
        <v>133</v>
      </c>
      <c r="L1" s="97"/>
      <c r="M1" s="177" t="s">
        <v>7</v>
      </c>
      <c r="N1" s="177"/>
      <c r="O1" s="177"/>
      <c r="P1" s="43"/>
      <c r="Q1" s="43"/>
      <c r="R1" s="75"/>
      <c r="S1" s="76"/>
      <c r="T1" s="76"/>
      <c r="U1" s="76"/>
      <c r="V1" s="76"/>
      <c r="W1" s="76"/>
      <c r="X1" s="76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2"/>
      <c r="AO1" s="74"/>
      <c r="AP1" s="43"/>
      <c r="AQ1" s="43"/>
      <c r="AV1" s="43"/>
      <c r="AW1" s="43"/>
      <c r="AX1" s="43"/>
      <c r="BA1" s="43"/>
      <c r="BB1" s="43"/>
      <c r="BC1" s="43"/>
      <c r="BD1" s="43"/>
      <c r="BE1" s="43"/>
      <c r="BF1" s="43"/>
      <c r="BG1" s="43"/>
      <c r="BH1" s="43"/>
      <c r="BI1" s="43"/>
    </row>
    <row r="2" spans="1:61" ht="21.75" thickBot="1" x14ac:dyDescent="0.4">
      <c r="A2" s="43"/>
      <c r="G2" s="75"/>
      <c r="H2" s="43"/>
      <c r="I2" s="75"/>
      <c r="J2" s="75"/>
      <c r="K2" s="87"/>
      <c r="L2" s="88"/>
      <c r="M2" s="177" t="s">
        <v>269</v>
      </c>
      <c r="N2" s="177"/>
      <c r="O2" s="177"/>
      <c r="P2" s="43"/>
      <c r="Q2" s="43"/>
      <c r="R2" s="75"/>
      <c r="S2" s="76"/>
      <c r="T2" s="76"/>
      <c r="U2" s="76"/>
      <c r="V2" s="76"/>
      <c r="W2" s="76"/>
      <c r="X2" s="76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73"/>
      <c r="AO2" s="47"/>
      <c r="AP2" s="43"/>
      <c r="AQ2" s="43"/>
      <c r="AV2" s="43"/>
      <c r="AW2" s="43"/>
      <c r="AX2" s="43"/>
      <c r="BA2" s="43"/>
      <c r="BB2" s="43"/>
      <c r="BC2" s="43"/>
      <c r="BD2" s="43"/>
      <c r="BE2" s="43"/>
      <c r="BF2" s="43"/>
      <c r="BG2" s="43"/>
      <c r="BH2" s="43"/>
      <c r="BI2" s="43"/>
    </row>
    <row r="3" spans="1:61" ht="21" x14ac:dyDescent="0.35">
      <c r="A3" s="43"/>
      <c r="G3" s="75"/>
      <c r="H3" s="43"/>
      <c r="I3" s="75"/>
      <c r="J3" s="75"/>
      <c r="K3" s="89" t="s">
        <v>3</v>
      </c>
      <c r="L3" s="90">
        <v>44927</v>
      </c>
      <c r="M3" s="78"/>
      <c r="N3" s="78"/>
      <c r="O3" s="43"/>
      <c r="P3" s="43"/>
      <c r="Q3" s="43"/>
      <c r="R3" s="43"/>
      <c r="S3" s="76"/>
      <c r="X3" s="43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73"/>
      <c r="AO3" s="47"/>
      <c r="AP3" s="43"/>
      <c r="AQ3" s="43"/>
      <c r="AV3" s="43"/>
      <c r="AW3" s="43"/>
      <c r="AX3" s="43"/>
      <c r="BA3" s="43"/>
      <c r="BB3" s="43"/>
      <c r="BC3" s="43"/>
      <c r="BD3" s="43"/>
      <c r="BE3" s="43"/>
      <c r="BF3" s="43"/>
      <c r="BG3" s="43"/>
      <c r="BH3" s="43"/>
      <c r="BI3" s="43"/>
    </row>
    <row r="4" spans="1:61" ht="21" x14ac:dyDescent="0.35">
      <c r="A4" s="43"/>
      <c r="G4" s="75"/>
      <c r="H4" s="43"/>
      <c r="I4" s="75"/>
      <c r="J4" s="75"/>
      <c r="K4" s="91" t="s">
        <v>4</v>
      </c>
      <c r="L4" s="92">
        <v>45291</v>
      </c>
      <c r="M4" s="78"/>
      <c r="N4" s="78"/>
      <c r="O4" s="43"/>
      <c r="P4" s="43"/>
      <c r="Q4" s="43"/>
      <c r="R4" s="43"/>
      <c r="S4" s="76"/>
      <c r="X4" s="43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73"/>
      <c r="AO4" s="47"/>
      <c r="AP4" s="43"/>
      <c r="AQ4" s="43"/>
      <c r="AV4" s="43"/>
      <c r="AW4" s="43"/>
      <c r="AX4" s="43"/>
      <c r="BA4" s="43"/>
      <c r="BB4" s="43"/>
      <c r="BC4" s="43"/>
      <c r="BD4" s="43"/>
      <c r="BE4" s="43"/>
      <c r="BF4" s="43"/>
      <c r="BG4" s="43"/>
      <c r="BH4" s="43"/>
      <c r="BI4" s="43"/>
    </row>
    <row r="5" spans="1:61" x14ac:dyDescent="0.25">
      <c r="A5" s="43"/>
      <c r="G5" s="75"/>
      <c r="H5" s="43"/>
      <c r="I5" s="75"/>
      <c r="J5" s="75"/>
      <c r="K5" s="91" t="s">
        <v>57</v>
      </c>
      <c r="L5" s="112">
        <v>0.98</v>
      </c>
      <c r="M5" s="78"/>
      <c r="N5" s="78"/>
      <c r="O5" s="43"/>
      <c r="P5" s="43"/>
      <c r="Q5" s="43"/>
      <c r="R5" s="43"/>
      <c r="S5" s="76"/>
      <c r="X5" s="43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43"/>
      <c r="AO5" s="75"/>
      <c r="AP5" s="43"/>
      <c r="AQ5" s="43"/>
      <c r="AV5" s="43"/>
      <c r="AW5" s="43"/>
      <c r="AX5" s="43"/>
      <c r="BA5" s="43"/>
      <c r="BB5" s="43"/>
      <c r="BC5" s="43"/>
      <c r="BD5" s="43"/>
      <c r="BE5" s="43"/>
      <c r="BF5" s="43"/>
      <c r="BG5" s="43"/>
      <c r="BH5" s="43"/>
      <c r="BI5" s="43"/>
    </row>
    <row r="6" spans="1:61" x14ac:dyDescent="0.25">
      <c r="A6" s="43"/>
      <c r="G6" s="75"/>
      <c r="H6" s="43"/>
      <c r="I6" s="75"/>
      <c r="J6" s="75"/>
      <c r="K6" s="91" t="s">
        <v>58</v>
      </c>
      <c r="L6" s="111">
        <v>23.899899999999999</v>
      </c>
      <c r="M6" s="78"/>
      <c r="N6" s="78"/>
      <c r="O6" s="43"/>
      <c r="P6" s="43"/>
      <c r="Q6" s="43"/>
      <c r="R6" s="43"/>
      <c r="S6" s="76"/>
      <c r="X6" s="43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43"/>
      <c r="AO6" s="75"/>
      <c r="AP6" s="43"/>
      <c r="AQ6" s="43"/>
      <c r="AV6" s="43"/>
      <c r="AW6" s="43"/>
      <c r="AX6" s="43"/>
      <c r="BA6" s="43"/>
      <c r="BB6" s="43"/>
      <c r="BC6" s="43"/>
      <c r="BD6" s="43"/>
      <c r="BE6" s="43"/>
      <c r="BF6" s="43"/>
      <c r="BG6" s="43"/>
      <c r="BH6" s="43"/>
      <c r="BI6" s="43"/>
    </row>
    <row r="7" spans="1:61" ht="15.75" thickBot="1" x14ac:dyDescent="0.3">
      <c r="A7" s="75"/>
      <c r="B7" s="75"/>
      <c r="C7" s="75"/>
      <c r="D7" s="75"/>
      <c r="E7" s="75"/>
      <c r="F7" s="75"/>
      <c r="G7" s="75"/>
      <c r="H7" s="75"/>
      <c r="I7" s="75"/>
      <c r="J7" s="75"/>
      <c r="K7" s="94" t="s">
        <v>1</v>
      </c>
      <c r="L7" s="95" t="s">
        <v>2</v>
      </c>
      <c r="M7" s="75"/>
      <c r="N7" s="75"/>
      <c r="O7" s="43"/>
      <c r="P7" s="43"/>
      <c r="Q7" s="43"/>
      <c r="R7" s="43"/>
      <c r="S7" s="75"/>
      <c r="X7" s="43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43"/>
      <c r="AO7" s="75"/>
      <c r="AP7" s="43"/>
      <c r="AQ7" s="43"/>
      <c r="AV7" s="43"/>
      <c r="AW7" s="43"/>
      <c r="AX7" s="43"/>
      <c r="BA7" s="43"/>
      <c r="BB7" s="43"/>
      <c r="BC7" s="43"/>
      <c r="BD7" s="43"/>
      <c r="BE7" s="43"/>
      <c r="BF7" s="43"/>
      <c r="BG7" s="43"/>
      <c r="BH7" s="43"/>
      <c r="BI7" s="43"/>
    </row>
    <row r="8" spans="1:61" x14ac:dyDescent="0.25">
      <c r="A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43"/>
      <c r="AO8" s="75"/>
      <c r="AP8" s="43"/>
      <c r="AQ8" s="43"/>
      <c r="AV8" s="43"/>
      <c r="AW8" s="43"/>
      <c r="AX8" s="43"/>
      <c r="BA8" s="43"/>
      <c r="BB8" s="43"/>
      <c r="BC8" s="43"/>
      <c r="BD8" s="43"/>
      <c r="BE8" s="43"/>
      <c r="BF8" s="43"/>
      <c r="BG8" s="43"/>
      <c r="BH8" s="43"/>
      <c r="BI8" s="43"/>
    </row>
    <row r="9" spans="1:61" x14ac:dyDescent="0.2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202"/>
      <c r="N9" s="202"/>
      <c r="O9" s="202"/>
      <c r="P9" s="77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7"/>
      <c r="AO9" s="78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189" t="s">
        <v>59</v>
      </c>
      <c r="BE9" s="190"/>
      <c r="BF9" s="190"/>
      <c r="BG9" s="191"/>
      <c r="BH9" s="77"/>
      <c r="BI9" s="77"/>
    </row>
    <row r="10" spans="1:61" x14ac:dyDescent="0.25">
      <c r="A10" s="183" t="s">
        <v>60</v>
      </c>
      <c r="B10" s="184"/>
      <c r="C10" s="184"/>
      <c r="D10" s="184"/>
      <c r="E10" s="184"/>
      <c r="F10" s="184"/>
      <c r="G10" s="183"/>
      <c r="H10" s="183"/>
      <c r="I10" s="183"/>
      <c r="J10" s="183"/>
      <c r="K10" s="186" t="s">
        <v>61</v>
      </c>
      <c r="L10" s="186" t="s">
        <v>62</v>
      </c>
      <c r="M10" s="185" t="s">
        <v>63</v>
      </c>
      <c r="N10" s="185"/>
      <c r="O10" s="185"/>
      <c r="P10" s="198" t="s">
        <v>64</v>
      </c>
      <c r="Q10" s="199"/>
      <c r="R10" s="199"/>
      <c r="S10" s="199"/>
      <c r="T10" s="135"/>
      <c r="U10" s="135"/>
      <c r="V10" s="135"/>
      <c r="W10" s="135"/>
      <c r="X10" s="134" t="s">
        <v>65</v>
      </c>
      <c r="Y10" s="135"/>
      <c r="Z10" s="135"/>
      <c r="AA10" s="135"/>
      <c r="AB10" s="135"/>
      <c r="AC10" s="136"/>
      <c r="AD10" s="180" t="s">
        <v>91</v>
      </c>
      <c r="AE10" s="181"/>
      <c r="AF10" s="181"/>
      <c r="AG10" s="181"/>
      <c r="AH10" s="181"/>
      <c r="AI10" s="181"/>
      <c r="AJ10" s="181"/>
      <c r="AK10" s="181"/>
      <c r="AL10" s="181"/>
      <c r="AM10" s="181"/>
      <c r="AN10" s="182"/>
      <c r="AO10" s="201" t="s">
        <v>66</v>
      </c>
      <c r="AP10" s="192" t="s">
        <v>67</v>
      </c>
      <c r="AQ10" s="193"/>
      <c r="AR10" s="194"/>
      <c r="AS10" s="194"/>
      <c r="AT10" s="194"/>
      <c r="AU10" s="194"/>
      <c r="AV10" s="193"/>
      <c r="AW10" s="193"/>
      <c r="AX10" s="193"/>
      <c r="AY10" s="195"/>
      <c r="AZ10" s="195"/>
      <c r="BA10" s="196"/>
      <c r="BB10" s="200" t="s">
        <v>68</v>
      </c>
      <c r="BC10" s="200"/>
      <c r="BD10" s="189" t="s">
        <v>69</v>
      </c>
      <c r="BE10" s="190"/>
      <c r="BF10" s="190"/>
      <c r="BG10" s="191"/>
      <c r="BH10" s="197" t="s">
        <v>70</v>
      </c>
      <c r="BI10" s="197"/>
    </row>
    <row r="11" spans="1:61" ht="38.25" x14ac:dyDescent="0.25">
      <c r="A11" s="80" t="s">
        <v>71</v>
      </c>
      <c r="B11" s="80" t="s">
        <v>92</v>
      </c>
      <c r="C11" s="102" t="s">
        <v>93</v>
      </c>
      <c r="D11" s="102" t="s">
        <v>94</v>
      </c>
      <c r="E11" s="102" t="s">
        <v>95</v>
      </c>
      <c r="F11" s="80" t="s">
        <v>72</v>
      </c>
      <c r="G11" s="80" t="s">
        <v>96</v>
      </c>
      <c r="H11" s="80" t="s">
        <v>73</v>
      </c>
      <c r="I11" s="80" t="s">
        <v>74</v>
      </c>
      <c r="J11" s="80" t="s">
        <v>75</v>
      </c>
      <c r="K11" s="186"/>
      <c r="L11" s="186"/>
      <c r="M11" s="79" t="s">
        <v>76</v>
      </c>
      <c r="N11" s="79" t="s">
        <v>74</v>
      </c>
      <c r="O11" s="79" t="s">
        <v>77</v>
      </c>
      <c r="P11" s="79" t="s">
        <v>13</v>
      </c>
      <c r="Q11" s="105" t="s">
        <v>97</v>
      </c>
      <c r="R11" s="105" t="s">
        <v>78</v>
      </c>
      <c r="S11" s="106" t="s">
        <v>14</v>
      </c>
      <c r="T11" s="81" t="s">
        <v>127</v>
      </c>
      <c r="U11" s="81" t="s">
        <v>128</v>
      </c>
      <c r="V11" s="81" t="s">
        <v>129</v>
      </c>
      <c r="W11" s="81" t="s">
        <v>264</v>
      </c>
      <c r="X11" s="81" t="s">
        <v>52</v>
      </c>
      <c r="Y11" s="81" t="s">
        <v>50</v>
      </c>
      <c r="Z11" s="81" t="s">
        <v>51</v>
      </c>
      <c r="AA11" s="81" t="s">
        <v>49</v>
      </c>
      <c r="AB11" s="81" t="s">
        <v>48</v>
      </c>
      <c r="AC11" s="81" t="s">
        <v>79</v>
      </c>
      <c r="AD11" s="82" t="s">
        <v>127</v>
      </c>
      <c r="AE11" s="82" t="s">
        <v>128</v>
      </c>
      <c r="AF11" s="82" t="s">
        <v>129</v>
      </c>
      <c r="AG11" s="82" t="s">
        <v>132</v>
      </c>
      <c r="AH11" s="82" t="s">
        <v>52</v>
      </c>
      <c r="AI11" s="82" t="s">
        <v>50</v>
      </c>
      <c r="AJ11" s="82" t="s">
        <v>51</v>
      </c>
      <c r="AK11" s="82" t="s">
        <v>49</v>
      </c>
      <c r="AL11" s="82" t="s">
        <v>48</v>
      </c>
      <c r="AM11" s="117" t="s">
        <v>103</v>
      </c>
      <c r="AN11" s="82" t="s">
        <v>79</v>
      </c>
      <c r="AO11" s="201"/>
      <c r="AP11" s="83" t="s">
        <v>80</v>
      </c>
      <c r="AQ11" s="83" t="s">
        <v>81</v>
      </c>
      <c r="AR11" s="83" t="s">
        <v>265</v>
      </c>
      <c r="AS11" s="83" t="s">
        <v>266</v>
      </c>
      <c r="AT11" s="83" t="s">
        <v>267</v>
      </c>
      <c r="AU11" s="83" t="s">
        <v>268</v>
      </c>
      <c r="AV11" s="83" t="s">
        <v>98</v>
      </c>
      <c r="AW11" s="83" t="s">
        <v>99</v>
      </c>
      <c r="AX11" s="83" t="s">
        <v>100</v>
      </c>
      <c r="AY11" s="83" t="s">
        <v>101</v>
      </c>
      <c r="AZ11" s="83" t="s">
        <v>102</v>
      </c>
      <c r="BA11" s="83" t="s">
        <v>82</v>
      </c>
      <c r="BB11" s="84" t="s">
        <v>83</v>
      </c>
      <c r="BC11" s="84" t="s">
        <v>84</v>
      </c>
      <c r="BD11" s="85" t="s">
        <v>85</v>
      </c>
      <c r="BE11" s="85" t="s">
        <v>86</v>
      </c>
      <c r="BF11" s="85" t="s">
        <v>87</v>
      </c>
      <c r="BG11" s="85" t="s">
        <v>88</v>
      </c>
      <c r="BH11" s="86" t="s">
        <v>89</v>
      </c>
      <c r="BI11" s="86" t="s">
        <v>90</v>
      </c>
    </row>
    <row r="12" spans="1:61" s="101" customFormat="1" x14ac:dyDescent="0.25">
      <c r="A12" s="103"/>
      <c r="B12" s="104"/>
      <c r="C12" s="104"/>
      <c r="D12" s="104"/>
      <c r="E12" s="104"/>
      <c r="F12" s="130" t="s">
        <v>134</v>
      </c>
      <c r="G12" s="103"/>
      <c r="H12" s="103"/>
      <c r="I12" s="103"/>
      <c r="J12" s="103"/>
      <c r="K12" s="130" t="s">
        <v>176</v>
      </c>
      <c r="L12" s="130" t="s">
        <v>141</v>
      </c>
      <c r="M12" s="130" t="s">
        <v>142</v>
      </c>
      <c r="N12" s="130" t="s">
        <v>143</v>
      </c>
      <c r="O12" s="130" t="s">
        <v>144</v>
      </c>
      <c r="P12" s="104" t="s">
        <v>17</v>
      </c>
      <c r="Q12" s="130" t="s">
        <v>260</v>
      </c>
      <c r="R12" s="132">
        <v>92</v>
      </c>
      <c r="S12" s="107"/>
      <c r="T12" s="107"/>
      <c r="U12" s="107"/>
      <c r="V12" s="107"/>
      <c r="W12" s="107"/>
      <c r="X12" s="132">
        <v>10290</v>
      </c>
      <c r="Y12" s="132">
        <v>8002</v>
      </c>
      <c r="Z12" s="132">
        <v>29792</v>
      </c>
      <c r="AA12" s="132">
        <v>9924</v>
      </c>
      <c r="AB12" s="132">
        <v>4357</v>
      </c>
      <c r="AC12" s="108">
        <f t="shared" ref="AC12:AC48" si="0">X12+Y12+Z12+AA12+AB12+T12+U12+V12+W12</f>
        <v>62365</v>
      </c>
      <c r="AD12" s="110">
        <f>T12*'BPU LOT 3 - 2023 ARENH'!F$25</f>
        <v>0</v>
      </c>
      <c r="AE12" s="110">
        <f>U12*'BPU LOT 3 - 2023 ARENH'!F$26</f>
        <v>0</v>
      </c>
      <c r="AF12" s="110">
        <f>V12*'BPU LOT 3 - 2023 ARENH'!F$27</f>
        <v>0</v>
      </c>
      <c r="AG12" s="110">
        <f>W12*'BPU LOT 3 - 2023 ARENH'!F$28</f>
        <v>0</v>
      </c>
      <c r="AH12" s="110">
        <f>X12*'BPU LOT 3 - 2023 ARENH'!F$30</f>
        <v>1709.2719000000002</v>
      </c>
      <c r="AI12" s="110">
        <f>Y12*'BPU LOT 3 - 2023 ARENH'!F$31</f>
        <v>1329.2122200000001</v>
      </c>
      <c r="AJ12" s="110">
        <f>Z12*'BPU LOT 3 - 2023 ARENH'!F$32</f>
        <v>4948.7491200000004</v>
      </c>
      <c r="AK12" s="110">
        <f>AA12*'BPU LOT 3 - 2023 ARENH'!F$33</f>
        <v>1648.4756400000001</v>
      </c>
      <c r="AL12" s="110">
        <f>AB12*'BPU LOT 3 - 2023 ARENH'!F$34</f>
        <v>723.74126999999999</v>
      </c>
      <c r="AM12" s="142">
        <f>'BPU LOT 3 - 2023 ARENH'!J$30</f>
        <v>0</v>
      </c>
      <c r="AN12" s="110">
        <f t="shared" ref="AN12:AN44" si="1">AH12+AI12+AJ12+AK12+AL12</f>
        <v>10359.450150000001</v>
      </c>
      <c r="AO12" s="101">
        <f>'BPU LOT 3 - 2023 ARENH'!G$30</f>
        <v>87</v>
      </c>
      <c r="AP12" s="101">
        <f t="shared" ref="AP12:AP44" si="2">L$6</f>
        <v>23.899899999999999</v>
      </c>
      <c r="AQ12" s="101">
        <f t="shared" ref="AQ12:AQ44" si="3">L$5</f>
        <v>0.98</v>
      </c>
      <c r="AR12" s="101">
        <f>'BPU LOT 3 - 2023 ARENH'!H$25</f>
        <v>9.5000000000000001E-2</v>
      </c>
      <c r="AS12" s="101">
        <f>'BPU LOT 3 - 2023 ARENH'!H$26</f>
        <v>9.5000000000000001E-2</v>
      </c>
      <c r="AT12" s="101">
        <f>'BPU LOT 3 - 2023 ARENH'!H$27</f>
        <v>9.5000000000000001E-2</v>
      </c>
      <c r="AU12" s="101">
        <f>'BPU LOT 3 - 2023 ARENH'!H$28</f>
        <v>9.5000000000000001E-2</v>
      </c>
      <c r="AV12" s="110">
        <f>'BPU LOT 3 - 2023 ARENH'!H$28</f>
        <v>9.5000000000000001E-2</v>
      </c>
      <c r="AW12" s="110">
        <f>'BPU LOT 3 - 2023 ARENH'!H$31</f>
        <v>2.4E-2</v>
      </c>
      <c r="AX12" s="110">
        <f>'BPU LOT 3 - 2023 ARENH'!H$32</f>
        <v>2.4E-2</v>
      </c>
      <c r="AY12" s="110">
        <f>'BPU LOT 3 - 2023 ARENH'!H$33</f>
        <v>2.4E-2</v>
      </c>
      <c r="AZ12" s="110">
        <f>'BPU LOT 3 - 2023 ARENH'!H$34</f>
        <v>2.4E-2</v>
      </c>
      <c r="BA12" s="110">
        <f t="shared" ref="BA12:BA44" si="4">AP12*AQ12*(AR12*AD12+AS12*AE12+AT12*AF12+AU12*AG12+AV12*AH12+AW12*AI12+AX12*AJ12+AY12*AK12+AZ12*AL12)/1000</f>
        <v>8.6657549527463686</v>
      </c>
      <c r="BB12" s="110">
        <f>'BPU LOT 3 - 2023 ARENH'!K$30</f>
        <v>4.0000000000000001E-3</v>
      </c>
      <c r="BC12" s="110">
        <f t="shared" ref="BC12:BC44" si="5">BB12*AC12</f>
        <v>249.46</v>
      </c>
      <c r="BD12" s="113">
        <v>131.57144049999999</v>
      </c>
      <c r="BE12" s="113">
        <v>298.90589999999997</v>
      </c>
      <c r="BF12" s="113">
        <v>132.83744999999999</v>
      </c>
      <c r="BG12" s="113">
        <v>0</v>
      </c>
      <c r="BH12" s="110">
        <f t="shared" ref="BH12:BH44" si="6">BC12+BA12+AN12</f>
        <v>10617.575904952748</v>
      </c>
      <c r="BI12" s="110">
        <f t="shared" ref="BI12:BI44" si="7">BH12+BD12+BE12+BF12+BG12</f>
        <v>11180.890695452748</v>
      </c>
    </row>
    <row r="13" spans="1:61" s="101" customFormat="1" x14ac:dyDescent="0.25">
      <c r="A13" s="103"/>
      <c r="B13" s="104"/>
      <c r="C13" s="104"/>
      <c r="D13" s="104"/>
      <c r="E13" s="104"/>
      <c r="F13" s="130" t="s">
        <v>135</v>
      </c>
      <c r="G13" s="103"/>
      <c r="H13" s="103"/>
      <c r="I13" s="103"/>
      <c r="J13" s="103"/>
      <c r="K13" s="130" t="s">
        <v>177</v>
      </c>
      <c r="L13" s="130" t="s">
        <v>145</v>
      </c>
      <c r="M13" s="130" t="s">
        <v>146</v>
      </c>
      <c r="N13" s="130" t="s">
        <v>147</v>
      </c>
      <c r="O13" s="130" t="s">
        <v>148</v>
      </c>
      <c r="P13" s="104" t="s">
        <v>17</v>
      </c>
      <c r="Q13" s="130" t="s">
        <v>261</v>
      </c>
      <c r="R13" s="132">
        <v>42</v>
      </c>
      <c r="S13" s="107"/>
      <c r="T13" s="107"/>
      <c r="U13" s="107"/>
      <c r="V13" s="107"/>
      <c r="W13" s="107"/>
      <c r="X13" s="132">
        <v>4270</v>
      </c>
      <c r="Y13" s="132">
        <v>7182</v>
      </c>
      <c r="Z13" s="132">
        <v>11476</v>
      </c>
      <c r="AA13" s="132">
        <v>18679</v>
      </c>
      <c r="AB13" s="43"/>
      <c r="AC13" s="108">
        <f t="shared" si="0"/>
        <v>41607</v>
      </c>
      <c r="AD13" s="110">
        <f>T13*'BPU LOT 3 - 2023 ARENH'!F$25</f>
        <v>0</v>
      </c>
      <c r="AE13" s="110">
        <f>U13*'BPU LOT 3 - 2023 ARENH'!F$26</f>
        <v>0</v>
      </c>
      <c r="AF13" s="110">
        <f>V13*'BPU LOT 3 - 2023 ARENH'!F$27</f>
        <v>0</v>
      </c>
      <c r="AG13" s="110">
        <f>W13*'BPU LOT 3 - 2023 ARENH'!F$28</f>
        <v>0</v>
      </c>
      <c r="AH13" s="110">
        <f>X13*'BPU LOT 3 - 2023 ARENH'!F$30</f>
        <v>709.28970000000004</v>
      </c>
      <c r="AI13" s="110">
        <f>Y13*'BPU LOT 3 - 2023 ARENH'!F$31</f>
        <v>1193.0020200000001</v>
      </c>
      <c r="AJ13" s="110">
        <f>Z13*'BPU LOT 3 - 2023 ARENH'!F$32</f>
        <v>1906.27836</v>
      </c>
      <c r="AK13" s="110">
        <f>AA13*'BPU LOT 3 - 2023 ARENH'!F$33</f>
        <v>3102.7686900000003</v>
      </c>
      <c r="AL13" s="110">
        <f>AB13*'BPU LOT 3 - 2023 ARENH'!F$34</f>
        <v>0</v>
      </c>
      <c r="AM13" s="142">
        <f>'BPU LOT 3 - 2023 ARENH'!J$30</f>
        <v>0</v>
      </c>
      <c r="AN13" s="110">
        <f t="shared" si="1"/>
        <v>6911.3387700000003</v>
      </c>
      <c r="AO13" s="101">
        <f>'BPU LOT 3 - 2023 ARENH'!G$30</f>
        <v>87</v>
      </c>
      <c r="AP13" s="101">
        <f t="shared" si="2"/>
        <v>23.899899999999999</v>
      </c>
      <c r="AQ13" s="101">
        <f t="shared" si="3"/>
        <v>0.98</v>
      </c>
      <c r="AR13" s="101">
        <f>'BPU LOT 3 - 2023 ARENH'!H$25</f>
        <v>9.5000000000000001E-2</v>
      </c>
      <c r="AS13" s="101">
        <f>'BPU LOT 3 - 2023 ARENH'!H$26</f>
        <v>9.5000000000000001E-2</v>
      </c>
      <c r="AT13" s="101">
        <f>'BPU LOT 3 - 2023 ARENH'!H$27</f>
        <v>9.5000000000000001E-2</v>
      </c>
      <c r="AU13" s="101">
        <f>'BPU LOT 3 - 2023 ARENH'!H$28</f>
        <v>9.5000000000000001E-2</v>
      </c>
      <c r="AV13" s="110">
        <f>'BPU LOT 3 - 2023 ARENH'!H$28</f>
        <v>9.5000000000000001E-2</v>
      </c>
      <c r="AW13" s="110">
        <f>'BPU LOT 3 - 2023 ARENH'!H$31</f>
        <v>2.4E-2</v>
      </c>
      <c r="AX13" s="110">
        <f>'BPU LOT 3 - 2023 ARENH'!H$32</f>
        <v>2.4E-2</v>
      </c>
      <c r="AY13" s="110">
        <f>'BPU LOT 3 - 2023 ARENH'!H$33</f>
        <v>2.4E-2</v>
      </c>
      <c r="AZ13" s="110">
        <f>'BPU LOT 3 - 2023 ARENH'!H$34</f>
        <v>2.4E-2</v>
      </c>
      <c r="BA13" s="110">
        <f t="shared" si="4"/>
        <v>5.0645576674874411</v>
      </c>
      <c r="BB13" s="110">
        <f>'BPU LOT 3 - 2023 ARENH'!K$30</f>
        <v>4.0000000000000001E-3</v>
      </c>
      <c r="BC13" s="110">
        <f t="shared" si="5"/>
        <v>166.428</v>
      </c>
      <c r="BD13" s="113">
        <v>87.778287900000009</v>
      </c>
      <c r="BE13" s="113">
        <v>212.08064400000001</v>
      </c>
      <c r="BF13" s="113">
        <v>88.62290999999999</v>
      </c>
      <c r="BG13" s="113">
        <v>0</v>
      </c>
      <c r="BH13" s="110">
        <f t="shared" si="6"/>
        <v>7082.831327667488</v>
      </c>
      <c r="BI13" s="110">
        <f t="shared" si="7"/>
        <v>7471.3131695674874</v>
      </c>
    </row>
    <row r="14" spans="1:61" s="101" customFormat="1" x14ac:dyDescent="0.25">
      <c r="A14" s="103"/>
      <c r="B14" s="104"/>
      <c r="C14" s="104"/>
      <c r="D14" s="104"/>
      <c r="E14" s="104"/>
      <c r="F14" s="130" t="s">
        <v>136</v>
      </c>
      <c r="G14" s="103"/>
      <c r="H14" s="103"/>
      <c r="I14" s="103"/>
      <c r="J14" s="103"/>
      <c r="K14" s="130" t="s">
        <v>178</v>
      </c>
      <c r="L14" s="130" t="s">
        <v>149</v>
      </c>
      <c r="M14" s="130" t="s">
        <v>150</v>
      </c>
      <c r="N14" s="130" t="s">
        <v>143</v>
      </c>
      <c r="O14" s="130" t="s">
        <v>151</v>
      </c>
      <c r="P14" s="104" t="s">
        <v>17</v>
      </c>
      <c r="Q14" s="130" t="s">
        <v>261</v>
      </c>
      <c r="R14" s="132">
        <v>42</v>
      </c>
      <c r="S14" s="107"/>
      <c r="T14" s="107"/>
      <c r="U14" s="107"/>
      <c r="V14" s="107"/>
      <c r="W14" s="107"/>
      <c r="X14" s="132">
        <v>2451</v>
      </c>
      <c r="Y14" s="132">
        <v>10899</v>
      </c>
      <c r="Z14" s="132">
        <v>7276</v>
      </c>
      <c r="AA14" s="132">
        <v>20332</v>
      </c>
      <c r="AB14" s="43"/>
      <c r="AC14" s="108">
        <f t="shared" si="0"/>
        <v>40958</v>
      </c>
      <c r="AD14" s="110">
        <f>T14*'BPU LOT 3 - 2023 ARENH'!F$25</f>
        <v>0</v>
      </c>
      <c r="AE14" s="110">
        <f>U14*'BPU LOT 3 - 2023 ARENH'!F$26</f>
        <v>0</v>
      </c>
      <c r="AF14" s="110">
        <f>V14*'BPU LOT 3 - 2023 ARENH'!F$27</f>
        <v>0</v>
      </c>
      <c r="AG14" s="110">
        <f>W14*'BPU LOT 3 - 2023 ARENH'!F$28</f>
        <v>0</v>
      </c>
      <c r="AH14" s="110">
        <f>X14*'BPU LOT 3 - 2023 ARENH'!F$30</f>
        <v>407.13561000000004</v>
      </c>
      <c r="AI14" s="110">
        <f>Y14*'BPU LOT 3 - 2023 ARENH'!F$31</f>
        <v>1810.43289</v>
      </c>
      <c r="AJ14" s="110">
        <f>Z14*'BPU LOT 3 - 2023 ARENH'!F$32</f>
        <v>1208.61636</v>
      </c>
      <c r="AK14" s="110">
        <f>AA14*'BPU LOT 3 - 2023 ARENH'!F$33</f>
        <v>3377.34852</v>
      </c>
      <c r="AL14" s="110">
        <f>AB14*'BPU LOT 3 - 2023 ARENH'!F$34</f>
        <v>0</v>
      </c>
      <c r="AM14" s="142">
        <f>'BPU LOT 3 - 2023 ARENH'!J$30</f>
        <v>0</v>
      </c>
      <c r="AN14" s="110">
        <f t="shared" si="1"/>
        <v>6803.5333800000008</v>
      </c>
      <c r="AO14" s="101">
        <f>'BPU LOT 3 - 2023 ARENH'!G$30</f>
        <v>87</v>
      </c>
      <c r="AP14" s="101">
        <f t="shared" si="2"/>
        <v>23.899899999999999</v>
      </c>
      <c r="AQ14" s="101">
        <f t="shared" si="3"/>
        <v>0.98</v>
      </c>
      <c r="AR14" s="101">
        <f>'BPU LOT 3 - 2023 ARENH'!H$25</f>
        <v>9.5000000000000001E-2</v>
      </c>
      <c r="AS14" s="101">
        <f>'BPU LOT 3 - 2023 ARENH'!H$26</f>
        <v>9.5000000000000001E-2</v>
      </c>
      <c r="AT14" s="101">
        <f>'BPU LOT 3 - 2023 ARENH'!H$27</f>
        <v>9.5000000000000001E-2</v>
      </c>
      <c r="AU14" s="101">
        <f>'BPU LOT 3 - 2023 ARENH'!H$28</f>
        <v>9.5000000000000001E-2</v>
      </c>
      <c r="AV14" s="110">
        <f>'BPU LOT 3 - 2023 ARENH'!H$28</f>
        <v>9.5000000000000001E-2</v>
      </c>
      <c r="AW14" s="110">
        <f>'BPU LOT 3 - 2023 ARENH'!H$31</f>
        <v>2.4E-2</v>
      </c>
      <c r="AX14" s="110">
        <f>'BPU LOT 3 - 2023 ARENH'!H$32</f>
        <v>2.4E-2</v>
      </c>
      <c r="AY14" s="110">
        <f>'BPU LOT 3 - 2023 ARENH'!H$33</f>
        <v>2.4E-2</v>
      </c>
      <c r="AZ14" s="110">
        <f>'BPU LOT 3 - 2023 ARENH'!H$34</f>
        <v>2.4E-2</v>
      </c>
      <c r="BA14" s="110">
        <f t="shared" si="4"/>
        <v>4.5014888253493757</v>
      </c>
      <c r="BB14" s="110">
        <f>'BPU LOT 3 - 2023 ARENH'!K$30</f>
        <v>4.0000000000000001E-3</v>
      </c>
      <c r="BC14" s="110">
        <f t="shared" si="5"/>
        <v>163.83199999999999</v>
      </c>
      <c r="BD14" s="113">
        <v>86.409092600000008</v>
      </c>
      <c r="BE14" s="113">
        <v>212.08064400000001</v>
      </c>
      <c r="BF14" s="113">
        <v>87.240539999999996</v>
      </c>
      <c r="BG14" s="113">
        <v>0</v>
      </c>
      <c r="BH14" s="110">
        <f t="shared" si="6"/>
        <v>6971.8668688253501</v>
      </c>
      <c r="BI14" s="110">
        <f t="shared" si="7"/>
        <v>7357.5971454253495</v>
      </c>
    </row>
    <row r="15" spans="1:61" s="101" customFormat="1" x14ac:dyDescent="0.25">
      <c r="A15" s="103"/>
      <c r="B15" s="104"/>
      <c r="C15" s="104"/>
      <c r="D15" s="104"/>
      <c r="E15" s="104"/>
      <c r="F15" s="130" t="s">
        <v>137</v>
      </c>
      <c r="G15" s="103"/>
      <c r="H15" s="103"/>
      <c r="I15" s="103"/>
      <c r="J15" s="103"/>
      <c r="K15" s="130" t="s">
        <v>179</v>
      </c>
      <c r="L15" s="130" t="s">
        <v>152</v>
      </c>
      <c r="M15" s="130" t="s">
        <v>153</v>
      </c>
      <c r="N15" s="130" t="s">
        <v>154</v>
      </c>
      <c r="O15" s="130" t="s">
        <v>155</v>
      </c>
      <c r="P15" s="104" t="s">
        <v>21</v>
      </c>
      <c r="Q15" s="130" t="s">
        <v>260</v>
      </c>
      <c r="R15" s="132">
        <v>130</v>
      </c>
      <c r="S15" s="107"/>
      <c r="T15" s="107"/>
      <c r="U15" s="107"/>
      <c r="V15" s="107"/>
      <c r="W15" s="107"/>
      <c r="X15" s="132">
        <v>84260</v>
      </c>
      <c r="Y15" s="132">
        <v>70862</v>
      </c>
      <c r="Z15" s="132">
        <v>123380</v>
      </c>
      <c r="AA15" s="132">
        <v>84084</v>
      </c>
      <c r="AB15" s="132">
        <v>15441</v>
      </c>
      <c r="AC15" s="108">
        <f t="shared" si="0"/>
        <v>378027</v>
      </c>
      <c r="AD15" s="110">
        <f>T15*'BPU LOT 3 - 2023 ARENH'!F$25</f>
        <v>0</v>
      </c>
      <c r="AE15" s="110">
        <f>U15*'BPU LOT 3 - 2023 ARENH'!F$26</f>
        <v>0</v>
      </c>
      <c r="AF15" s="110">
        <f>V15*'BPU LOT 3 - 2023 ARENH'!F$27</f>
        <v>0</v>
      </c>
      <c r="AG15" s="110">
        <f>W15*'BPU LOT 3 - 2023 ARENH'!F$28</f>
        <v>0</v>
      </c>
      <c r="AH15" s="110">
        <f>X15*'BPU LOT 3 - 2023 ARENH'!F$30</f>
        <v>13996.428600000001</v>
      </c>
      <c r="AI15" s="110">
        <f>Y15*'BPU LOT 3 - 2023 ARENH'!F$31</f>
        <v>11770.88682</v>
      </c>
      <c r="AJ15" s="110">
        <f>Z15*'BPU LOT 3 - 2023 ARENH'!F$32</f>
        <v>20494.6518</v>
      </c>
      <c r="AK15" s="110">
        <f>AA15*'BPU LOT 3 - 2023 ARENH'!F$33</f>
        <v>13967.193240000001</v>
      </c>
      <c r="AL15" s="110">
        <f>AB15*'BPU LOT 3 - 2023 ARENH'!F$34</f>
        <v>2564.9045100000003</v>
      </c>
      <c r="AM15" s="142">
        <f>'BPU LOT 3 - 2023 ARENH'!J$30</f>
        <v>0</v>
      </c>
      <c r="AN15" s="110">
        <f t="shared" si="1"/>
        <v>62794.064969999999</v>
      </c>
      <c r="AO15" s="101">
        <f>'BPU LOT 3 - 2023 ARENH'!G$30</f>
        <v>87</v>
      </c>
      <c r="AP15" s="101">
        <f t="shared" si="2"/>
        <v>23.899899999999999</v>
      </c>
      <c r="AQ15" s="101">
        <f t="shared" si="3"/>
        <v>0.98</v>
      </c>
      <c r="AR15" s="101">
        <f>'BPU LOT 3 - 2023 ARENH'!H$25</f>
        <v>9.5000000000000001E-2</v>
      </c>
      <c r="AS15" s="101">
        <f>'BPU LOT 3 - 2023 ARENH'!H$26</f>
        <v>9.5000000000000001E-2</v>
      </c>
      <c r="AT15" s="101">
        <f>'BPU LOT 3 - 2023 ARENH'!H$27</f>
        <v>9.5000000000000001E-2</v>
      </c>
      <c r="AU15" s="101">
        <f>'BPU LOT 3 - 2023 ARENH'!H$28</f>
        <v>9.5000000000000001E-2</v>
      </c>
      <c r="AV15" s="110">
        <f>'BPU LOT 3 - 2023 ARENH'!H$28</f>
        <v>9.5000000000000001E-2</v>
      </c>
      <c r="AW15" s="110">
        <f>'BPU LOT 3 - 2023 ARENH'!H$31</f>
        <v>2.4E-2</v>
      </c>
      <c r="AX15" s="110">
        <f>'BPU LOT 3 - 2023 ARENH'!H$32</f>
        <v>2.4E-2</v>
      </c>
      <c r="AY15" s="110">
        <f>'BPU LOT 3 - 2023 ARENH'!H$33</f>
        <v>2.4E-2</v>
      </c>
      <c r="AZ15" s="110">
        <f>'BPU LOT 3 - 2023 ARENH'!H$34</f>
        <v>2.4E-2</v>
      </c>
      <c r="BA15" s="110">
        <f t="shared" si="4"/>
        <v>58.573585972178357</v>
      </c>
      <c r="BB15" s="110">
        <f>'BPU LOT 3 - 2023 ARENH'!K$30</f>
        <v>4.0000000000000001E-3</v>
      </c>
      <c r="BC15" s="110">
        <f t="shared" si="5"/>
        <v>1512.1079999999999</v>
      </c>
      <c r="BD15" s="113">
        <v>797.52356190000012</v>
      </c>
      <c r="BE15" s="113">
        <v>94.000751999999991</v>
      </c>
      <c r="BF15" s="113">
        <v>805.19750999999997</v>
      </c>
      <c r="BG15" s="113">
        <v>0</v>
      </c>
      <c r="BH15" s="110">
        <f t="shared" si="6"/>
        <v>64364.746555972175</v>
      </c>
      <c r="BI15" s="110">
        <f t="shared" si="7"/>
        <v>66061.468379872182</v>
      </c>
    </row>
    <row r="16" spans="1:61" s="101" customFormat="1" x14ac:dyDescent="0.25">
      <c r="A16" s="103"/>
      <c r="B16" s="104"/>
      <c r="C16" s="104"/>
      <c r="D16" s="104"/>
      <c r="E16" s="104"/>
      <c r="F16" s="130" t="s">
        <v>138</v>
      </c>
      <c r="G16" s="103"/>
      <c r="H16" s="103"/>
      <c r="I16" s="103"/>
      <c r="J16" s="103"/>
      <c r="K16" s="130" t="s">
        <v>180</v>
      </c>
      <c r="L16" s="130" t="s">
        <v>156</v>
      </c>
      <c r="M16" s="130" t="s">
        <v>157</v>
      </c>
      <c r="N16" s="130" t="s">
        <v>158</v>
      </c>
      <c r="O16" s="130" t="s">
        <v>159</v>
      </c>
      <c r="P16" s="104" t="s">
        <v>17</v>
      </c>
      <c r="Q16" s="130" t="s">
        <v>261</v>
      </c>
      <c r="R16" s="132">
        <v>60</v>
      </c>
      <c r="S16" s="107"/>
      <c r="T16" s="107"/>
      <c r="U16" s="107"/>
      <c r="V16" s="107"/>
      <c r="W16" s="107"/>
      <c r="X16" s="132">
        <v>6516</v>
      </c>
      <c r="Y16" s="132">
        <v>13912</v>
      </c>
      <c r="Z16" s="132">
        <v>14577</v>
      </c>
      <c r="AA16" s="132">
        <v>32790</v>
      </c>
      <c r="AB16" s="43"/>
      <c r="AC16" s="108">
        <f t="shared" si="0"/>
        <v>67795</v>
      </c>
      <c r="AD16" s="110">
        <f>T16*'BPU LOT 3 - 2023 ARENH'!F$25</f>
        <v>0</v>
      </c>
      <c r="AE16" s="110">
        <f>U16*'BPU LOT 3 - 2023 ARENH'!F$26</f>
        <v>0</v>
      </c>
      <c r="AF16" s="110">
        <f>V16*'BPU LOT 3 - 2023 ARENH'!F$27</f>
        <v>0</v>
      </c>
      <c r="AG16" s="110">
        <f>W16*'BPU LOT 3 - 2023 ARENH'!F$28</f>
        <v>0</v>
      </c>
      <c r="AH16" s="110">
        <f>X16*'BPU LOT 3 - 2023 ARENH'!F$30</f>
        <v>1082.37276</v>
      </c>
      <c r="AI16" s="110">
        <f>Y16*'BPU LOT 3 - 2023 ARENH'!F$31</f>
        <v>2310.9223200000001</v>
      </c>
      <c r="AJ16" s="110">
        <f>Z16*'BPU LOT 3 - 2023 ARENH'!F$32</f>
        <v>2421.3854700000002</v>
      </c>
      <c r="AK16" s="110">
        <f>AA16*'BPU LOT 3 - 2023 ARENH'!F$33</f>
        <v>5446.7469000000001</v>
      </c>
      <c r="AL16" s="110">
        <f>AB16*'BPU LOT 3 - 2023 ARENH'!F$34</f>
        <v>0</v>
      </c>
      <c r="AM16" s="142">
        <f>'BPU LOT 3 - 2023 ARENH'!J$30</f>
        <v>0</v>
      </c>
      <c r="AN16" s="110">
        <f t="shared" si="1"/>
        <v>11261.427449999999</v>
      </c>
      <c r="AO16" s="101">
        <f>'BPU LOT 3 - 2023 ARENH'!G$30</f>
        <v>87</v>
      </c>
      <c r="AP16" s="101">
        <f t="shared" si="2"/>
        <v>23.899899999999999</v>
      </c>
      <c r="AQ16" s="101">
        <f t="shared" si="3"/>
        <v>0.98</v>
      </c>
      <c r="AR16" s="101">
        <f>'BPU LOT 3 - 2023 ARENH'!H$25</f>
        <v>9.5000000000000001E-2</v>
      </c>
      <c r="AS16" s="101">
        <f>'BPU LOT 3 - 2023 ARENH'!H$26</f>
        <v>9.5000000000000001E-2</v>
      </c>
      <c r="AT16" s="101">
        <f>'BPU LOT 3 - 2023 ARENH'!H$27</f>
        <v>9.5000000000000001E-2</v>
      </c>
      <c r="AU16" s="101">
        <f>'BPU LOT 3 - 2023 ARENH'!H$28</f>
        <v>9.5000000000000001E-2</v>
      </c>
      <c r="AV16" s="110">
        <f>'BPU LOT 3 - 2023 ARENH'!H$28</f>
        <v>9.5000000000000001E-2</v>
      </c>
      <c r="AW16" s="110">
        <f>'BPU LOT 3 - 2023 ARENH'!H$31</f>
        <v>2.4E-2</v>
      </c>
      <c r="AX16" s="110">
        <f>'BPU LOT 3 - 2023 ARENH'!H$32</f>
        <v>2.4E-2</v>
      </c>
      <c r="AY16" s="110">
        <f>'BPU LOT 3 - 2023 ARENH'!H$33</f>
        <v>2.4E-2</v>
      </c>
      <c r="AZ16" s="110">
        <f>'BPU LOT 3 - 2023 ARENH'!H$34</f>
        <v>2.4E-2</v>
      </c>
      <c r="BA16" s="110">
        <f t="shared" si="4"/>
        <v>8.1302744413016921</v>
      </c>
      <c r="BB16" s="110">
        <f>'BPU LOT 3 - 2023 ARENH'!K$30</f>
        <v>4.0000000000000001E-3</v>
      </c>
      <c r="BC16" s="110">
        <f t="shared" si="5"/>
        <v>271.18</v>
      </c>
      <c r="BD16" s="113">
        <v>143.02711149999999</v>
      </c>
      <c r="BE16" s="113">
        <v>262.68631200000004</v>
      </c>
      <c r="BF16" s="113">
        <v>144.40335000000002</v>
      </c>
      <c r="BG16" s="113">
        <v>0</v>
      </c>
      <c r="BH16" s="110">
        <f t="shared" si="6"/>
        <v>11540.7377244413</v>
      </c>
      <c r="BI16" s="110">
        <f t="shared" si="7"/>
        <v>12090.8544979413</v>
      </c>
    </row>
    <row r="17" spans="1:61" s="101" customFormat="1" x14ac:dyDescent="0.25">
      <c r="A17" s="103"/>
      <c r="B17" s="104"/>
      <c r="C17" s="104"/>
      <c r="D17" s="104"/>
      <c r="E17" s="104"/>
      <c r="F17" s="131" t="s">
        <v>139</v>
      </c>
      <c r="G17" s="103"/>
      <c r="H17" s="103"/>
      <c r="I17" s="103"/>
      <c r="J17" s="103"/>
      <c r="K17" s="130" t="s">
        <v>181</v>
      </c>
      <c r="L17" s="130" t="s">
        <v>156</v>
      </c>
      <c r="M17" s="130" t="s">
        <v>160</v>
      </c>
      <c r="N17" s="130" t="s">
        <v>143</v>
      </c>
      <c r="O17" s="130" t="s">
        <v>161</v>
      </c>
      <c r="P17" s="104" t="s">
        <v>17</v>
      </c>
      <c r="Q17" s="130" t="s">
        <v>261</v>
      </c>
      <c r="R17" s="132">
        <v>78</v>
      </c>
      <c r="S17" s="107"/>
      <c r="T17" s="107"/>
      <c r="U17" s="107"/>
      <c r="V17" s="107"/>
      <c r="W17" s="107"/>
      <c r="X17" s="132">
        <v>86039</v>
      </c>
      <c r="Y17" s="132">
        <v>64203</v>
      </c>
      <c r="Z17" s="132">
        <v>32280</v>
      </c>
      <c r="AA17" s="132">
        <v>23761</v>
      </c>
      <c r="AB17" s="43"/>
      <c r="AC17" s="108">
        <f t="shared" si="0"/>
        <v>206283</v>
      </c>
      <c r="AD17" s="110">
        <f>T17*'BPU LOT 3 - 2023 ARENH'!F$25</f>
        <v>0</v>
      </c>
      <c r="AE17" s="110">
        <f>U17*'BPU LOT 3 - 2023 ARENH'!F$26</f>
        <v>0</v>
      </c>
      <c r="AF17" s="110">
        <f>V17*'BPU LOT 3 - 2023 ARENH'!F$27</f>
        <v>0</v>
      </c>
      <c r="AG17" s="110">
        <f>W17*'BPU LOT 3 - 2023 ARENH'!F$28</f>
        <v>0</v>
      </c>
      <c r="AH17" s="110">
        <f>X17*'BPU LOT 3 - 2023 ARENH'!F$30</f>
        <v>14291.93829</v>
      </c>
      <c r="AI17" s="110">
        <f>Y17*'BPU LOT 3 - 2023 ARENH'!F$31</f>
        <v>10664.760330000001</v>
      </c>
      <c r="AJ17" s="110">
        <f>Z17*'BPU LOT 3 - 2023 ARENH'!F$32</f>
        <v>5362.0308000000005</v>
      </c>
      <c r="AK17" s="110">
        <f>AA17*'BPU LOT 3 - 2023 ARENH'!F$33</f>
        <v>3946.9397100000001</v>
      </c>
      <c r="AL17" s="110">
        <f>AB17*'BPU LOT 3 - 2023 ARENH'!F$34</f>
        <v>0</v>
      </c>
      <c r="AM17" s="142">
        <f>'BPU LOT 3 - 2023 ARENH'!J$30</f>
        <v>0</v>
      </c>
      <c r="AN17" s="110">
        <f t="shared" si="1"/>
        <v>34265.669130000002</v>
      </c>
      <c r="AO17" s="101">
        <f>'BPU LOT 3 - 2023 ARENH'!G$30</f>
        <v>87</v>
      </c>
      <c r="AP17" s="101">
        <f t="shared" si="2"/>
        <v>23.899899999999999</v>
      </c>
      <c r="AQ17" s="101">
        <f t="shared" si="3"/>
        <v>0.98</v>
      </c>
      <c r="AR17" s="101">
        <f>'BPU LOT 3 - 2023 ARENH'!H$25</f>
        <v>9.5000000000000001E-2</v>
      </c>
      <c r="AS17" s="101">
        <f>'BPU LOT 3 - 2023 ARENH'!H$26</f>
        <v>9.5000000000000001E-2</v>
      </c>
      <c r="AT17" s="101">
        <f>'BPU LOT 3 - 2023 ARENH'!H$27</f>
        <v>9.5000000000000001E-2</v>
      </c>
      <c r="AU17" s="101">
        <f>'BPU LOT 3 - 2023 ARENH'!H$28</f>
        <v>9.5000000000000001E-2</v>
      </c>
      <c r="AV17" s="110">
        <f>'BPU LOT 3 - 2023 ARENH'!H$28</f>
        <v>9.5000000000000001E-2</v>
      </c>
      <c r="AW17" s="110">
        <f>'BPU LOT 3 - 2023 ARENH'!H$31</f>
        <v>2.4E-2</v>
      </c>
      <c r="AX17" s="110">
        <f>'BPU LOT 3 - 2023 ARENH'!H$32</f>
        <v>2.4E-2</v>
      </c>
      <c r="AY17" s="110">
        <f>'BPU LOT 3 - 2023 ARENH'!H$33</f>
        <v>2.4E-2</v>
      </c>
      <c r="AZ17" s="110">
        <f>'BPU LOT 3 - 2023 ARENH'!H$34</f>
        <v>2.4E-2</v>
      </c>
      <c r="BA17" s="110">
        <f t="shared" si="4"/>
        <v>43.028462303163209</v>
      </c>
      <c r="BB17" s="110">
        <f>'BPU LOT 3 - 2023 ARENH'!K$30</f>
        <v>4.0000000000000001E-3</v>
      </c>
      <c r="BC17" s="110">
        <f t="shared" si="5"/>
        <v>825.13200000000006</v>
      </c>
      <c r="BD17" s="113">
        <v>435.19524510000002</v>
      </c>
      <c r="BE17" s="113">
        <v>313.29198000000002</v>
      </c>
      <c r="BF17" s="113">
        <v>439.38279</v>
      </c>
      <c r="BG17" s="113">
        <v>0</v>
      </c>
      <c r="BH17" s="110">
        <f t="shared" si="6"/>
        <v>35133.829592303162</v>
      </c>
      <c r="BI17" s="110">
        <f t="shared" si="7"/>
        <v>36321.69960740317</v>
      </c>
    </row>
    <row r="18" spans="1:61" s="101" customFormat="1" x14ac:dyDescent="0.25">
      <c r="A18" s="103"/>
      <c r="B18" s="104"/>
      <c r="C18" s="104"/>
      <c r="D18" s="104"/>
      <c r="E18" s="104"/>
      <c r="F18" s="131" t="s">
        <v>139</v>
      </c>
      <c r="G18" s="103"/>
      <c r="H18" s="103"/>
      <c r="I18" s="103"/>
      <c r="J18" s="103"/>
      <c r="K18" s="130" t="s">
        <v>182</v>
      </c>
      <c r="L18" s="130" t="s">
        <v>162</v>
      </c>
      <c r="M18" s="130" t="s">
        <v>163</v>
      </c>
      <c r="N18" s="130" t="s">
        <v>143</v>
      </c>
      <c r="O18" s="130" t="s">
        <v>164</v>
      </c>
      <c r="P18" s="104" t="s">
        <v>17</v>
      </c>
      <c r="Q18" s="130" t="s">
        <v>260</v>
      </c>
      <c r="R18" s="132">
        <v>3</v>
      </c>
      <c r="S18" s="107"/>
      <c r="T18" s="107"/>
      <c r="U18" s="107"/>
      <c r="V18" s="107"/>
      <c r="W18" s="107"/>
      <c r="X18" s="132">
        <v>57096</v>
      </c>
      <c r="Y18" s="132">
        <v>36406</v>
      </c>
      <c r="Z18" s="132">
        <v>48109</v>
      </c>
      <c r="AA18" s="132">
        <v>30119</v>
      </c>
      <c r="AB18" s="132">
        <v>6173</v>
      </c>
      <c r="AC18" s="108">
        <f t="shared" si="0"/>
        <v>177903</v>
      </c>
      <c r="AD18" s="110">
        <f>T18*'BPU LOT 3 - 2023 ARENH'!F$25</f>
        <v>0</v>
      </c>
      <c r="AE18" s="110">
        <f>U18*'BPU LOT 3 - 2023 ARENH'!F$26</f>
        <v>0</v>
      </c>
      <c r="AF18" s="110">
        <f>V18*'BPU LOT 3 - 2023 ARENH'!F$27</f>
        <v>0</v>
      </c>
      <c r="AG18" s="110">
        <f>W18*'BPU LOT 3 - 2023 ARENH'!F$28</f>
        <v>0</v>
      </c>
      <c r="AH18" s="110">
        <f>X18*'BPU LOT 3 - 2023 ARENH'!F$30</f>
        <v>9484.2165600000008</v>
      </c>
      <c r="AI18" s="110">
        <f>Y18*'BPU LOT 3 - 2023 ARENH'!F$31</f>
        <v>6047.4006600000002</v>
      </c>
      <c r="AJ18" s="110">
        <f>Z18*'BPU LOT 3 - 2023 ARENH'!F$32</f>
        <v>7991.3859900000007</v>
      </c>
      <c r="AK18" s="110">
        <f>AA18*'BPU LOT 3 - 2023 ARENH'!F$33</f>
        <v>5003.0670900000005</v>
      </c>
      <c r="AL18" s="110">
        <f>AB18*'BPU LOT 3 - 2023 ARENH'!F$34</f>
        <v>1025.3970300000001</v>
      </c>
      <c r="AM18" s="142">
        <f>'BPU LOT 3 - 2023 ARENH'!J$30</f>
        <v>0</v>
      </c>
      <c r="AN18" s="110">
        <f t="shared" si="1"/>
        <v>29551.467330000003</v>
      </c>
      <c r="AO18" s="101">
        <f>'BPU LOT 3 - 2023 ARENH'!G$30</f>
        <v>87</v>
      </c>
      <c r="AP18" s="101">
        <f t="shared" si="2"/>
        <v>23.899899999999999</v>
      </c>
      <c r="AQ18" s="101">
        <f t="shared" si="3"/>
        <v>0.98</v>
      </c>
      <c r="AR18" s="101">
        <f>'BPU LOT 3 - 2023 ARENH'!H$25</f>
        <v>9.5000000000000001E-2</v>
      </c>
      <c r="AS18" s="101">
        <f>'BPU LOT 3 - 2023 ARENH'!H$26</f>
        <v>9.5000000000000001E-2</v>
      </c>
      <c r="AT18" s="101">
        <f>'BPU LOT 3 - 2023 ARENH'!H$27</f>
        <v>9.5000000000000001E-2</v>
      </c>
      <c r="AU18" s="101">
        <f>'BPU LOT 3 - 2023 ARENH'!H$28</f>
        <v>9.5000000000000001E-2</v>
      </c>
      <c r="AV18" s="110">
        <f>'BPU LOT 3 - 2023 ARENH'!H$28</f>
        <v>9.5000000000000001E-2</v>
      </c>
      <c r="AW18" s="110">
        <f>'BPU LOT 3 - 2023 ARENH'!H$31</f>
        <v>2.4E-2</v>
      </c>
      <c r="AX18" s="110">
        <f>'BPU LOT 3 - 2023 ARENH'!H$32</f>
        <v>2.4E-2</v>
      </c>
      <c r="AY18" s="110">
        <f>'BPU LOT 3 - 2023 ARENH'!H$33</f>
        <v>2.4E-2</v>
      </c>
      <c r="AZ18" s="110">
        <f>'BPU LOT 3 - 2023 ARENH'!H$34</f>
        <v>2.4E-2</v>
      </c>
      <c r="BA18" s="110">
        <f t="shared" si="4"/>
        <v>32.383463470098974</v>
      </c>
      <c r="BB18" s="110">
        <f>'BPU LOT 3 - 2023 ARENH'!K$30</f>
        <v>4.0000000000000001E-3</v>
      </c>
      <c r="BC18" s="110">
        <f t="shared" si="5"/>
        <v>711.61199999999997</v>
      </c>
      <c r="BD18" s="113">
        <v>375.32195910000002</v>
      </c>
      <c r="BE18" s="113">
        <v>261.87051599999995</v>
      </c>
      <c r="BF18" s="113">
        <v>378.93338999999997</v>
      </c>
      <c r="BG18" s="113">
        <v>0</v>
      </c>
      <c r="BH18" s="110">
        <f t="shared" si="6"/>
        <v>30295.462793470102</v>
      </c>
      <c r="BI18" s="110">
        <f t="shared" si="7"/>
        <v>31311.588658570101</v>
      </c>
    </row>
    <row r="19" spans="1:61" s="101" customFormat="1" x14ac:dyDescent="0.25">
      <c r="A19" s="103"/>
      <c r="B19" s="104"/>
      <c r="C19" s="104"/>
      <c r="D19" s="104"/>
      <c r="E19" s="104"/>
      <c r="F19" s="131" t="s">
        <v>139</v>
      </c>
      <c r="G19" s="103"/>
      <c r="H19" s="103"/>
      <c r="I19" s="103"/>
      <c r="J19" s="103"/>
      <c r="K19" s="130" t="s">
        <v>183</v>
      </c>
      <c r="L19" s="130" t="s">
        <v>165</v>
      </c>
      <c r="M19" s="130" t="s">
        <v>166</v>
      </c>
      <c r="N19" s="130" t="s">
        <v>167</v>
      </c>
      <c r="O19" s="130" t="s">
        <v>168</v>
      </c>
      <c r="P19" s="104" t="s">
        <v>17</v>
      </c>
      <c r="Q19" s="130" t="s">
        <v>260</v>
      </c>
      <c r="R19" s="132">
        <v>2</v>
      </c>
      <c r="S19" s="107"/>
      <c r="T19" s="107"/>
      <c r="U19" s="107"/>
      <c r="V19" s="107"/>
      <c r="W19" s="107"/>
      <c r="X19" s="132">
        <v>3754</v>
      </c>
      <c r="Y19" s="132">
        <v>7483</v>
      </c>
      <c r="Z19" s="132">
        <v>11634</v>
      </c>
      <c r="AA19" s="132">
        <v>7968</v>
      </c>
      <c r="AB19" s="132">
        <v>753</v>
      </c>
      <c r="AC19" s="108">
        <f t="shared" si="0"/>
        <v>31592</v>
      </c>
      <c r="AD19" s="110">
        <f>T19*'BPU LOT 3 - 2023 ARENH'!F$25</f>
        <v>0</v>
      </c>
      <c r="AE19" s="110">
        <f>U19*'BPU LOT 3 - 2023 ARENH'!F$26</f>
        <v>0</v>
      </c>
      <c r="AF19" s="110">
        <f>V19*'BPU LOT 3 - 2023 ARENH'!F$27</f>
        <v>0</v>
      </c>
      <c r="AG19" s="110">
        <f>W19*'BPU LOT 3 - 2023 ARENH'!F$28</f>
        <v>0</v>
      </c>
      <c r="AH19" s="110">
        <f>X19*'BPU LOT 3 - 2023 ARENH'!F$30</f>
        <v>623.57694000000004</v>
      </c>
      <c r="AI19" s="110">
        <f>Y19*'BPU LOT 3 - 2023 ARENH'!F$31</f>
        <v>1243.0011300000001</v>
      </c>
      <c r="AJ19" s="110">
        <f>Z19*'BPU LOT 3 - 2023 ARENH'!F$32</f>
        <v>1932.5237400000001</v>
      </c>
      <c r="AK19" s="110">
        <f>AA19*'BPU LOT 3 - 2023 ARENH'!F$33</f>
        <v>1323.56448</v>
      </c>
      <c r="AL19" s="110">
        <f>AB19*'BPU LOT 3 - 2023 ARENH'!F$34</f>
        <v>125.08083000000001</v>
      </c>
      <c r="AM19" s="142">
        <f>'BPU LOT 3 - 2023 ARENH'!J$30</f>
        <v>0</v>
      </c>
      <c r="AN19" s="110">
        <f t="shared" si="1"/>
        <v>5247.74712</v>
      </c>
      <c r="AO19" s="101">
        <f>'BPU LOT 3 - 2023 ARENH'!G$30</f>
        <v>87</v>
      </c>
      <c r="AP19" s="101">
        <f t="shared" si="2"/>
        <v>23.899899999999999</v>
      </c>
      <c r="AQ19" s="101">
        <f t="shared" si="3"/>
        <v>0.98</v>
      </c>
      <c r="AR19" s="101">
        <f>'BPU LOT 3 - 2023 ARENH'!H$25</f>
        <v>9.5000000000000001E-2</v>
      </c>
      <c r="AS19" s="101">
        <f>'BPU LOT 3 - 2023 ARENH'!H$26</f>
        <v>9.5000000000000001E-2</v>
      </c>
      <c r="AT19" s="101">
        <f>'BPU LOT 3 - 2023 ARENH'!H$27</f>
        <v>9.5000000000000001E-2</v>
      </c>
      <c r="AU19" s="101">
        <f>'BPU LOT 3 - 2023 ARENH'!H$28</f>
        <v>9.5000000000000001E-2</v>
      </c>
      <c r="AV19" s="110">
        <f>'BPU LOT 3 - 2023 ARENH'!H$28</f>
        <v>9.5000000000000001E-2</v>
      </c>
      <c r="AW19" s="110">
        <f>'BPU LOT 3 - 2023 ARENH'!H$31</f>
        <v>2.4E-2</v>
      </c>
      <c r="AX19" s="110">
        <f>'BPU LOT 3 - 2023 ARENH'!H$32</f>
        <v>2.4E-2</v>
      </c>
      <c r="AY19" s="110">
        <f>'BPU LOT 3 - 2023 ARENH'!H$33</f>
        <v>2.4E-2</v>
      </c>
      <c r="AZ19" s="110">
        <f>'BPU LOT 3 - 2023 ARENH'!H$34</f>
        <v>2.4E-2</v>
      </c>
      <c r="BA19" s="110">
        <f t="shared" si="4"/>
        <v>3.9868736668180662</v>
      </c>
      <c r="BB19" s="110">
        <f>'BPU LOT 3 - 2023 ARENH'!K$30</f>
        <v>4.0000000000000001E-3</v>
      </c>
      <c r="BC19" s="110">
        <f t="shared" si="5"/>
        <v>126.36800000000001</v>
      </c>
      <c r="BD19" s="113">
        <v>136.76492720000002</v>
      </c>
      <c r="BE19" s="113">
        <v>186.99710999999999</v>
      </c>
      <c r="BF19" s="113">
        <v>201.55696</v>
      </c>
      <c r="BG19" s="113">
        <v>0</v>
      </c>
      <c r="BH19" s="110">
        <f t="shared" si="6"/>
        <v>5378.1019936668181</v>
      </c>
      <c r="BI19" s="110">
        <f t="shared" si="7"/>
        <v>5903.4209908668181</v>
      </c>
    </row>
    <row r="20" spans="1:61" x14ac:dyDescent="0.25">
      <c r="A20" s="103"/>
      <c r="B20" s="104"/>
      <c r="C20" s="104"/>
      <c r="D20" s="104"/>
      <c r="E20" s="104"/>
      <c r="F20" s="131" t="s">
        <v>139</v>
      </c>
      <c r="G20" s="103"/>
      <c r="H20" s="103"/>
      <c r="I20" s="103"/>
      <c r="J20" s="103"/>
      <c r="K20" s="130" t="s">
        <v>184</v>
      </c>
      <c r="L20" s="130" t="s">
        <v>156</v>
      </c>
      <c r="M20" s="130" t="s">
        <v>169</v>
      </c>
      <c r="N20" s="130" t="s">
        <v>143</v>
      </c>
      <c r="O20" s="130" t="s">
        <v>170</v>
      </c>
      <c r="P20" s="104" t="s">
        <v>21</v>
      </c>
      <c r="Q20" s="130" t="s">
        <v>261</v>
      </c>
      <c r="R20" s="132">
        <v>37</v>
      </c>
      <c r="S20" s="107"/>
      <c r="T20" s="107"/>
      <c r="U20" s="107"/>
      <c r="V20" s="107"/>
      <c r="W20" s="107"/>
      <c r="X20" s="132">
        <v>309</v>
      </c>
      <c r="Y20" s="132">
        <v>867</v>
      </c>
      <c r="Z20" s="132">
        <v>675</v>
      </c>
      <c r="AA20" s="132">
        <v>1682</v>
      </c>
      <c r="AC20" s="108">
        <f t="shared" si="0"/>
        <v>3533</v>
      </c>
      <c r="AD20" s="110">
        <f>T20*'BPU LOT 3 - 2023 ARENH'!F$25</f>
        <v>0</v>
      </c>
      <c r="AE20" s="110">
        <f>U20*'BPU LOT 3 - 2023 ARENH'!F$26</f>
        <v>0</v>
      </c>
      <c r="AF20" s="110">
        <f>V20*'BPU LOT 3 - 2023 ARENH'!F$27</f>
        <v>0</v>
      </c>
      <c r="AG20" s="110">
        <f>W20*'BPU LOT 3 - 2023 ARENH'!F$28</f>
        <v>0</v>
      </c>
      <c r="AH20" s="110">
        <f>X20*'BPU LOT 3 - 2023 ARENH'!F$30</f>
        <v>51.32799</v>
      </c>
      <c r="AI20" s="110">
        <f>Y20*'BPU LOT 3 - 2023 ARENH'!F$31</f>
        <v>144.01737</v>
      </c>
      <c r="AJ20" s="110">
        <f>Z20*'BPU LOT 3 - 2023 ARENH'!F$32</f>
        <v>112.12425</v>
      </c>
      <c r="AK20" s="110">
        <f>AA20*'BPU LOT 3 - 2023 ARENH'!F$33</f>
        <v>279.39702</v>
      </c>
      <c r="AL20" s="110">
        <f>AB20*'BPU LOT 3 - 2023 ARENH'!F$34</f>
        <v>0</v>
      </c>
      <c r="AM20" s="142">
        <f>'BPU LOT 3 - 2023 ARENH'!J$30</f>
        <v>0</v>
      </c>
      <c r="AN20" s="110">
        <f t="shared" si="1"/>
        <v>586.86662999999999</v>
      </c>
      <c r="AO20" s="101">
        <f>'BPU LOT 3 - 2023 ARENH'!G$30</f>
        <v>87</v>
      </c>
      <c r="AP20" s="101">
        <f t="shared" si="2"/>
        <v>23.899899999999999</v>
      </c>
      <c r="AQ20" s="101">
        <f t="shared" si="3"/>
        <v>0.98</v>
      </c>
      <c r="AR20" s="101">
        <f>'BPU LOT 3 - 2023 ARENH'!H$25</f>
        <v>9.5000000000000001E-2</v>
      </c>
      <c r="AS20" s="101">
        <f>'BPU LOT 3 - 2023 ARENH'!H$26</f>
        <v>9.5000000000000001E-2</v>
      </c>
      <c r="AT20" s="101">
        <f>'BPU LOT 3 - 2023 ARENH'!H$27</f>
        <v>9.5000000000000001E-2</v>
      </c>
      <c r="AU20" s="101">
        <f>'BPU LOT 3 - 2023 ARENH'!H$28</f>
        <v>9.5000000000000001E-2</v>
      </c>
      <c r="AV20" s="110">
        <f>'BPU LOT 3 - 2023 ARENH'!H$28</f>
        <v>9.5000000000000001E-2</v>
      </c>
      <c r="AW20" s="110">
        <f>'BPU LOT 3 - 2023 ARENH'!H$31</f>
        <v>2.4E-2</v>
      </c>
      <c r="AX20" s="110">
        <f>'BPU LOT 3 - 2023 ARENH'!H$32</f>
        <v>2.4E-2</v>
      </c>
      <c r="AY20" s="110">
        <f>'BPU LOT 3 - 2023 ARENH'!H$33</f>
        <v>2.4E-2</v>
      </c>
      <c r="AZ20" s="110">
        <f>'BPU LOT 3 - 2023 ARENH'!H$34</f>
        <v>2.4E-2</v>
      </c>
      <c r="BA20" s="110">
        <f t="shared" si="4"/>
        <v>0.41524892444455186</v>
      </c>
      <c r="BB20" s="110">
        <f>'BPU LOT 3 - 2023 ARENH'!K$30</f>
        <v>4.0000000000000001E-3</v>
      </c>
      <c r="BC20" s="110">
        <f t="shared" si="5"/>
        <v>14.132</v>
      </c>
      <c r="BD20" s="113">
        <v>7.4535701000000012</v>
      </c>
      <c r="BE20" s="113">
        <v>198.02351400000001</v>
      </c>
      <c r="BF20" s="113">
        <v>7.52529</v>
      </c>
      <c r="BG20" s="113">
        <v>0</v>
      </c>
      <c r="BH20" s="110">
        <f t="shared" si="6"/>
        <v>601.41387892444459</v>
      </c>
      <c r="BI20" s="110">
        <f t="shared" si="7"/>
        <v>814.41625302444459</v>
      </c>
    </row>
    <row r="21" spans="1:61" x14ac:dyDescent="0.25">
      <c r="A21" s="103"/>
      <c r="B21" s="104"/>
      <c r="C21" s="104"/>
      <c r="D21" s="104"/>
      <c r="E21" s="104"/>
      <c r="F21" s="131" t="s">
        <v>139</v>
      </c>
      <c r="G21" s="103"/>
      <c r="H21" s="103"/>
      <c r="I21" s="103"/>
      <c r="J21" s="103"/>
      <c r="K21" s="130" t="s">
        <v>185</v>
      </c>
      <c r="L21" s="130" t="s">
        <v>156</v>
      </c>
      <c r="M21" s="130" t="s">
        <v>171</v>
      </c>
      <c r="N21" s="130" t="s">
        <v>143</v>
      </c>
      <c r="O21" s="130" t="s">
        <v>172</v>
      </c>
      <c r="P21" s="104" t="s">
        <v>17</v>
      </c>
      <c r="Q21" s="130" t="s">
        <v>260</v>
      </c>
      <c r="R21" s="132">
        <v>40</v>
      </c>
      <c r="S21" s="107"/>
      <c r="T21" s="107"/>
      <c r="U21" s="107"/>
      <c r="V21" s="107"/>
      <c r="W21" s="107"/>
      <c r="X21" s="132">
        <v>132930</v>
      </c>
      <c r="Y21" s="132">
        <v>103768</v>
      </c>
      <c r="Z21" s="132">
        <v>23072</v>
      </c>
      <c r="AA21" s="132">
        <v>24609</v>
      </c>
      <c r="AB21" s="132">
        <v>3817</v>
      </c>
      <c r="AC21" s="108">
        <f t="shared" si="0"/>
        <v>288196</v>
      </c>
      <c r="AD21" s="110">
        <f>T21*'BPU LOT 3 - 2023 ARENH'!F$25</f>
        <v>0</v>
      </c>
      <c r="AE21" s="110">
        <f>U21*'BPU LOT 3 - 2023 ARENH'!F$26</f>
        <v>0</v>
      </c>
      <c r="AF21" s="110">
        <f>V21*'BPU LOT 3 - 2023 ARENH'!F$27</f>
        <v>0</v>
      </c>
      <c r="AG21" s="110">
        <f>W21*'BPU LOT 3 - 2023 ARENH'!F$28</f>
        <v>0</v>
      </c>
      <c r="AH21" s="110">
        <f>X21*'BPU LOT 3 - 2023 ARENH'!F$30</f>
        <v>22081.0023</v>
      </c>
      <c r="AI21" s="110">
        <f>Y21*'BPU LOT 3 - 2023 ARENH'!F$31</f>
        <v>17236.902480000001</v>
      </c>
      <c r="AJ21" s="110">
        <f>Z21*'BPU LOT 3 - 2023 ARENH'!F$32</f>
        <v>3832.48992</v>
      </c>
      <c r="AK21" s="110">
        <f>AA21*'BPU LOT 3 - 2023 ARENH'!F$33</f>
        <v>4087.8009900000002</v>
      </c>
      <c r="AL21" s="110">
        <f>AB21*'BPU LOT 3 - 2023 ARENH'!F$34</f>
        <v>634.04187000000002</v>
      </c>
      <c r="AM21" s="142">
        <f>'BPU LOT 3 - 2023 ARENH'!J$30</f>
        <v>0</v>
      </c>
      <c r="AN21" s="110">
        <f t="shared" si="1"/>
        <v>47872.237560000001</v>
      </c>
      <c r="AO21" s="101">
        <f>'BPU LOT 3 - 2023 ARENH'!G$30</f>
        <v>87</v>
      </c>
      <c r="AP21" s="101">
        <f t="shared" si="2"/>
        <v>23.899899999999999</v>
      </c>
      <c r="AQ21" s="101">
        <f t="shared" si="3"/>
        <v>0.98</v>
      </c>
      <c r="AR21" s="101">
        <f>'BPU LOT 3 - 2023 ARENH'!H$25</f>
        <v>9.5000000000000001E-2</v>
      </c>
      <c r="AS21" s="101">
        <f>'BPU LOT 3 - 2023 ARENH'!H$26</f>
        <v>9.5000000000000001E-2</v>
      </c>
      <c r="AT21" s="101">
        <f>'BPU LOT 3 - 2023 ARENH'!H$27</f>
        <v>9.5000000000000001E-2</v>
      </c>
      <c r="AU21" s="101">
        <f>'BPU LOT 3 - 2023 ARENH'!H$28</f>
        <v>9.5000000000000001E-2</v>
      </c>
      <c r="AV21" s="110">
        <f>'BPU LOT 3 - 2023 ARENH'!H$28</f>
        <v>9.5000000000000001E-2</v>
      </c>
      <c r="AW21" s="110">
        <f>'BPU LOT 3 - 2023 ARENH'!H$31</f>
        <v>2.4E-2</v>
      </c>
      <c r="AX21" s="110">
        <f>'BPU LOT 3 - 2023 ARENH'!H$32</f>
        <v>2.4E-2</v>
      </c>
      <c r="AY21" s="110">
        <f>'BPU LOT 3 - 2023 ARENH'!H$33</f>
        <v>2.4E-2</v>
      </c>
      <c r="AZ21" s="110">
        <f>'BPU LOT 3 - 2023 ARENH'!H$34</f>
        <v>2.4E-2</v>
      </c>
      <c r="BA21" s="110">
        <f t="shared" si="4"/>
        <v>63.629926666823536</v>
      </c>
      <c r="BB21" s="110">
        <f>'BPU LOT 3 - 2023 ARENH'!K$30</f>
        <v>4.0000000000000001E-3</v>
      </c>
      <c r="BC21" s="110">
        <f t="shared" si="5"/>
        <v>1152.7840000000001</v>
      </c>
      <c r="BD21" s="113">
        <v>608.00710120000008</v>
      </c>
      <c r="BE21" s="113">
        <v>372.15210000000002</v>
      </c>
      <c r="BF21" s="113">
        <v>613.85748000000001</v>
      </c>
      <c r="BG21" s="113">
        <v>0</v>
      </c>
      <c r="BH21" s="110">
        <f t="shared" si="6"/>
        <v>49088.651486666822</v>
      </c>
      <c r="BI21" s="110">
        <f t="shared" si="7"/>
        <v>50682.668167866817</v>
      </c>
    </row>
    <row r="22" spans="1:61" s="101" customFormat="1" ht="30" x14ac:dyDescent="0.25">
      <c r="A22" s="103"/>
      <c r="B22" s="104"/>
      <c r="C22" s="104"/>
      <c r="D22" s="104"/>
      <c r="E22" s="104"/>
      <c r="F22" s="130" t="s">
        <v>140</v>
      </c>
      <c r="G22" s="103"/>
      <c r="H22" s="103"/>
      <c r="I22" s="103"/>
      <c r="J22" s="103"/>
      <c r="K22" s="130" t="s">
        <v>186</v>
      </c>
      <c r="L22" s="130" t="s">
        <v>173</v>
      </c>
      <c r="M22" s="130" t="s">
        <v>174</v>
      </c>
      <c r="N22" s="130" t="s">
        <v>143</v>
      </c>
      <c r="O22" s="130" t="s">
        <v>175</v>
      </c>
      <c r="P22" s="104" t="s">
        <v>17</v>
      </c>
      <c r="Q22" s="130" t="s">
        <v>261</v>
      </c>
      <c r="R22" s="132">
        <v>72</v>
      </c>
      <c r="S22" s="107"/>
      <c r="T22" s="107"/>
      <c r="U22" s="107"/>
      <c r="V22" s="107"/>
      <c r="W22" s="107"/>
      <c r="X22" s="132">
        <v>256</v>
      </c>
      <c r="Y22" s="132">
        <v>357</v>
      </c>
      <c r="Z22" s="132">
        <v>4354</v>
      </c>
      <c r="AA22" s="132">
        <v>4488</v>
      </c>
      <c r="AB22" s="43"/>
      <c r="AC22" s="108">
        <f t="shared" si="0"/>
        <v>9455</v>
      </c>
      <c r="AD22" s="110">
        <f>T22*'BPU LOT 3 - 2023 ARENH'!F$25</f>
        <v>0</v>
      </c>
      <c r="AE22" s="110">
        <f>U22*'BPU LOT 3 - 2023 ARENH'!F$26</f>
        <v>0</v>
      </c>
      <c r="AF22" s="110">
        <f>V22*'BPU LOT 3 - 2023 ARENH'!F$27</f>
        <v>0</v>
      </c>
      <c r="AG22" s="110">
        <f>W22*'BPU LOT 3 - 2023 ARENH'!F$28</f>
        <v>0</v>
      </c>
      <c r="AH22" s="110">
        <f>X22*'BPU LOT 3 - 2023 ARENH'!F$30</f>
        <v>42.524160000000002</v>
      </c>
      <c r="AI22" s="110">
        <f>Y22*'BPU LOT 3 - 2023 ARENH'!F$31</f>
        <v>59.301270000000002</v>
      </c>
      <c r="AJ22" s="110">
        <f>Z22*'BPU LOT 3 - 2023 ARENH'!F$32</f>
        <v>723.24294000000009</v>
      </c>
      <c r="AK22" s="110">
        <f>AA22*'BPU LOT 3 - 2023 ARENH'!F$33</f>
        <v>745.50168000000008</v>
      </c>
      <c r="AL22" s="110">
        <f>AB22*'BPU LOT 3 - 2023 ARENH'!F$34</f>
        <v>0</v>
      </c>
      <c r="AM22" s="142">
        <f>'BPU LOT 3 - 2023 ARENH'!J$30</f>
        <v>0</v>
      </c>
      <c r="AN22" s="110">
        <f t="shared" si="1"/>
        <v>1570.5700500000003</v>
      </c>
      <c r="AO22" s="101">
        <f>'BPU LOT 3 - 2023 ARENH'!G$30</f>
        <v>87</v>
      </c>
      <c r="AP22" s="101">
        <f t="shared" si="2"/>
        <v>23.899899999999999</v>
      </c>
      <c r="AQ22" s="101">
        <f t="shared" si="3"/>
        <v>0.98</v>
      </c>
      <c r="AR22" s="101">
        <f>'BPU LOT 3 - 2023 ARENH'!H$25</f>
        <v>9.5000000000000001E-2</v>
      </c>
      <c r="AS22" s="101">
        <f>'BPU LOT 3 - 2023 ARENH'!H$26</f>
        <v>9.5000000000000001E-2</v>
      </c>
      <c r="AT22" s="101">
        <f>'BPU LOT 3 - 2023 ARENH'!H$27</f>
        <v>9.5000000000000001E-2</v>
      </c>
      <c r="AU22" s="101">
        <f>'BPU LOT 3 - 2023 ARENH'!H$28</f>
        <v>9.5000000000000001E-2</v>
      </c>
      <c r="AV22" s="110">
        <f>'BPU LOT 3 - 2023 ARENH'!H$28</f>
        <v>9.5000000000000001E-2</v>
      </c>
      <c r="AW22" s="110">
        <f>'BPU LOT 3 - 2023 ARENH'!H$31</f>
        <v>2.4E-2</v>
      </c>
      <c r="AX22" s="110">
        <f>'BPU LOT 3 - 2023 ARENH'!H$32</f>
        <v>2.4E-2</v>
      </c>
      <c r="AY22" s="110">
        <f>'BPU LOT 3 - 2023 ARENH'!H$33</f>
        <v>2.4E-2</v>
      </c>
      <c r="AZ22" s="110">
        <f>'BPU LOT 3 - 2023 ARENH'!H$34</f>
        <v>2.4E-2</v>
      </c>
      <c r="BA22" s="110">
        <f t="shared" si="4"/>
        <v>0.95357347336445719</v>
      </c>
      <c r="BB22" s="110">
        <f>'BPU LOT 3 - 2023 ARENH'!K$30</f>
        <v>4.0000000000000001E-3</v>
      </c>
      <c r="BC22" s="110">
        <f t="shared" si="5"/>
        <v>37.82</v>
      </c>
      <c r="BD22" s="113">
        <v>19.9472135</v>
      </c>
      <c r="BE22" s="113">
        <v>94.000751999999991</v>
      </c>
      <c r="BF22" s="113">
        <v>20.139149999999997</v>
      </c>
      <c r="BG22" s="113">
        <v>0</v>
      </c>
      <c r="BH22" s="110">
        <f t="shared" si="6"/>
        <v>1609.3436234733647</v>
      </c>
      <c r="BI22" s="110">
        <f t="shared" si="7"/>
        <v>1743.4307389733647</v>
      </c>
    </row>
    <row r="23" spans="1:61" x14ac:dyDescent="0.25">
      <c r="A23" s="103"/>
      <c r="B23" s="104"/>
      <c r="C23" s="104"/>
      <c r="D23" s="104"/>
      <c r="E23" s="104"/>
      <c r="F23" s="131" t="s">
        <v>134</v>
      </c>
      <c r="G23" s="103"/>
      <c r="H23" s="103"/>
      <c r="I23" s="103"/>
      <c r="J23" s="103"/>
      <c r="K23" s="131" t="s">
        <v>187</v>
      </c>
      <c r="L23" s="131" t="s">
        <v>245</v>
      </c>
      <c r="M23" s="131" t="s">
        <v>211</v>
      </c>
      <c r="N23" s="131" t="s">
        <v>154</v>
      </c>
      <c r="O23" s="131" t="s">
        <v>212</v>
      </c>
      <c r="P23" s="104" t="s">
        <v>126</v>
      </c>
      <c r="Q23" s="131" t="s">
        <v>262</v>
      </c>
      <c r="R23" s="133">
        <v>3</v>
      </c>
      <c r="S23" s="107"/>
      <c r="T23" s="133">
        <v>0</v>
      </c>
      <c r="U23" s="133">
        <v>1145</v>
      </c>
      <c r="V23" s="107"/>
      <c r="W23" s="107"/>
      <c r="X23" s="107"/>
      <c r="Y23" s="107"/>
      <c r="Z23" s="107"/>
      <c r="AA23" s="107"/>
      <c r="AB23" s="107"/>
      <c r="AC23" s="108">
        <f t="shared" si="0"/>
        <v>1145</v>
      </c>
      <c r="AD23" s="110">
        <f>T23*'BPU LOT 3 - 2023 ARENH'!F$25</f>
        <v>0</v>
      </c>
      <c r="AE23" s="110">
        <f>U23*'BPU LOT 3 - 2023 ARENH'!F$26</f>
        <v>417.0548</v>
      </c>
      <c r="AF23" s="110">
        <f>V23*'BPU LOT 3 - 2023 ARENH'!F$27</f>
        <v>0</v>
      </c>
      <c r="AG23" s="110">
        <f>W23*'BPU LOT 3 - 2023 ARENH'!F$28</f>
        <v>0</v>
      </c>
      <c r="AH23" s="110">
        <f>X23*'BPU LOT 3 - 2023 ARENH'!F$30</f>
        <v>0</v>
      </c>
      <c r="AI23" s="110">
        <f>Y23*'BPU LOT 3 - 2023 ARENH'!F$31</f>
        <v>0</v>
      </c>
      <c r="AJ23" s="110">
        <f>Z23*'BPU LOT 3 - 2023 ARENH'!F$32</f>
        <v>0</v>
      </c>
      <c r="AK23" s="110">
        <f>AA23*'BPU LOT 3 - 2023 ARENH'!F$33</f>
        <v>0</v>
      </c>
      <c r="AL23" s="110">
        <f>AB23*'BPU LOT 3 - 2023 ARENH'!F$34</f>
        <v>0</v>
      </c>
      <c r="AM23" s="142">
        <f>'BPU LOT 3 - 2023 ARENH'!J$30</f>
        <v>0</v>
      </c>
      <c r="AN23" s="110">
        <f t="shared" si="1"/>
        <v>0</v>
      </c>
      <c r="AO23" s="101">
        <f>'BPU LOT 3 - 2023 ARENH'!G$30</f>
        <v>87</v>
      </c>
      <c r="AP23" s="101">
        <f t="shared" si="2"/>
        <v>23.899899999999999</v>
      </c>
      <c r="AQ23" s="101">
        <f t="shared" si="3"/>
        <v>0.98</v>
      </c>
      <c r="AR23" s="101">
        <f>'BPU LOT 3 - 2023 ARENH'!H$25</f>
        <v>9.5000000000000001E-2</v>
      </c>
      <c r="AS23" s="101">
        <f>'BPU LOT 3 - 2023 ARENH'!H$26</f>
        <v>9.5000000000000001E-2</v>
      </c>
      <c r="AT23" s="101">
        <f>'BPU LOT 3 - 2023 ARENH'!H$27</f>
        <v>9.5000000000000001E-2</v>
      </c>
      <c r="AU23" s="101">
        <f>'BPU LOT 3 - 2023 ARENH'!H$28</f>
        <v>9.5000000000000001E-2</v>
      </c>
      <c r="AV23" s="110">
        <f>'BPU LOT 3 - 2023 ARENH'!H$28</f>
        <v>9.5000000000000001E-2</v>
      </c>
      <c r="AW23" s="110">
        <f>'BPU LOT 3 - 2023 ARENH'!H$31</f>
        <v>2.4E-2</v>
      </c>
      <c r="AX23" s="110">
        <f>'BPU LOT 3 - 2023 ARENH'!H$32</f>
        <v>2.4E-2</v>
      </c>
      <c r="AY23" s="110">
        <f>'BPU LOT 3 - 2023 ARENH'!H$33</f>
        <v>2.4E-2</v>
      </c>
      <c r="AZ23" s="110">
        <f>'BPU LOT 3 - 2023 ARENH'!H$34</f>
        <v>2.4E-2</v>
      </c>
      <c r="BA23" s="110">
        <f t="shared" si="4"/>
        <v>0.92798058215181212</v>
      </c>
      <c r="BB23" s="110">
        <f>'BPU LOT 3 - 2023 ARENH'!K$30</f>
        <v>4.0000000000000001E-3</v>
      </c>
      <c r="BC23" s="110">
        <f t="shared" si="5"/>
        <v>4.58</v>
      </c>
      <c r="BD23" s="113">
        <v>4.9568195000000008</v>
      </c>
      <c r="BE23" s="113">
        <v>11.514686462882095</v>
      </c>
      <c r="BF23" s="113">
        <v>7.3050999999999995</v>
      </c>
      <c r="BG23" s="113">
        <v>0</v>
      </c>
      <c r="BH23" s="110">
        <f t="shared" si="6"/>
        <v>5.507980582151812</v>
      </c>
      <c r="BI23" s="110">
        <f t="shared" si="7"/>
        <v>29.284586545033907</v>
      </c>
    </row>
    <row r="24" spans="1:61" x14ac:dyDescent="0.25">
      <c r="A24" s="103"/>
      <c r="B24" s="104"/>
      <c r="C24" s="104"/>
      <c r="D24" s="104"/>
      <c r="E24" s="104"/>
      <c r="F24" s="131" t="s">
        <v>134</v>
      </c>
      <c r="G24" s="103"/>
      <c r="H24" s="103"/>
      <c r="I24" s="103"/>
      <c r="J24" s="103"/>
      <c r="K24" s="131" t="s">
        <v>188</v>
      </c>
      <c r="L24" s="131" t="s">
        <v>246</v>
      </c>
      <c r="M24" s="131" t="s">
        <v>213</v>
      </c>
      <c r="N24" s="131" t="s">
        <v>158</v>
      </c>
      <c r="O24" s="131" t="s">
        <v>214</v>
      </c>
      <c r="P24" s="104" t="s">
        <v>126</v>
      </c>
      <c r="Q24" s="131" t="s">
        <v>262</v>
      </c>
      <c r="R24" s="133">
        <v>6</v>
      </c>
      <c r="S24" s="107"/>
      <c r="T24" s="133">
        <v>0</v>
      </c>
      <c r="U24" s="133">
        <v>300</v>
      </c>
      <c r="V24" s="107"/>
      <c r="W24" s="107"/>
      <c r="X24" s="107"/>
      <c r="Y24" s="107"/>
      <c r="Z24" s="107"/>
      <c r="AA24" s="107"/>
      <c r="AB24" s="107"/>
      <c r="AC24" s="108">
        <f t="shared" si="0"/>
        <v>300</v>
      </c>
      <c r="AD24" s="110">
        <f>T24*'BPU LOT 3 - 2023 ARENH'!F$25</f>
        <v>0</v>
      </c>
      <c r="AE24" s="110">
        <f>U24*'BPU LOT 3 - 2023 ARENH'!F$26</f>
        <v>109.27200000000001</v>
      </c>
      <c r="AF24" s="110">
        <f>V24*'BPU LOT 3 - 2023 ARENH'!F$27</f>
        <v>0</v>
      </c>
      <c r="AG24" s="110">
        <f>W24*'BPU LOT 3 - 2023 ARENH'!F$28</f>
        <v>0</v>
      </c>
      <c r="AH24" s="110">
        <f>X24*'BPU LOT 3 - 2023 ARENH'!F$30</f>
        <v>0</v>
      </c>
      <c r="AI24" s="110">
        <f>Y24*'BPU LOT 3 - 2023 ARENH'!F$31</f>
        <v>0</v>
      </c>
      <c r="AJ24" s="110">
        <f>Z24*'BPU LOT 3 - 2023 ARENH'!F$32</f>
        <v>0</v>
      </c>
      <c r="AK24" s="110">
        <f>AA24*'BPU LOT 3 - 2023 ARENH'!F$33</f>
        <v>0</v>
      </c>
      <c r="AL24" s="110">
        <f>AB24*'BPU LOT 3 - 2023 ARENH'!F$34</f>
        <v>0</v>
      </c>
      <c r="AM24" s="142">
        <f>'BPU LOT 3 - 2023 ARENH'!J$30</f>
        <v>0</v>
      </c>
      <c r="AN24" s="110">
        <f t="shared" si="1"/>
        <v>0</v>
      </c>
      <c r="AO24" s="101">
        <f>'BPU LOT 3 - 2023 ARENH'!G$30</f>
        <v>87</v>
      </c>
      <c r="AP24" s="101">
        <f t="shared" si="2"/>
        <v>23.899899999999999</v>
      </c>
      <c r="AQ24" s="101">
        <f t="shared" si="3"/>
        <v>0.98</v>
      </c>
      <c r="AR24" s="101">
        <f>'BPU LOT 3 - 2023 ARENH'!H$25</f>
        <v>9.5000000000000001E-2</v>
      </c>
      <c r="AS24" s="101">
        <f>'BPU LOT 3 - 2023 ARENH'!H$26</f>
        <v>9.5000000000000001E-2</v>
      </c>
      <c r="AT24" s="101">
        <f>'BPU LOT 3 - 2023 ARENH'!H$27</f>
        <v>9.5000000000000001E-2</v>
      </c>
      <c r="AU24" s="101">
        <f>'BPU LOT 3 - 2023 ARENH'!H$28</f>
        <v>9.5000000000000001E-2</v>
      </c>
      <c r="AV24" s="110">
        <f>'BPU LOT 3 - 2023 ARENH'!H$28</f>
        <v>9.5000000000000001E-2</v>
      </c>
      <c r="AW24" s="110">
        <f>'BPU LOT 3 - 2023 ARENH'!H$31</f>
        <v>2.4E-2</v>
      </c>
      <c r="AX24" s="110">
        <f>'BPU LOT 3 - 2023 ARENH'!H$32</f>
        <v>2.4E-2</v>
      </c>
      <c r="AY24" s="110">
        <f>'BPU LOT 3 - 2023 ARENH'!H$33</f>
        <v>2.4E-2</v>
      </c>
      <c r="AZ24" s="110">
        <f>'BPU LOT 3 - 2023 ARENH'!H$34</f>
        <v>2.4E-2</v>
      </c>
      <c r="BA24" s="110">
        <f t="shared" si="4"/>
        <v>0.24313901715767999</v>
      </c>
      <c r="BB24" s="110">
        <f>'BPU LOT 3 - 2023 ARENH'!K$30</f>
        <v>4.0000000000000001E-3</v>
      </c>
      <c r="BC24" s="110">
        <f t="shared" si="5"/>
        <v>1.2</v>
      </c>
      <c r="BD24" s="113">
        <v>1.2987299999999999</v>
      </c>
      <c r="BE24" s="113">
        <v>63.684719999999999</v>
      </c>
      <c r="BF24" s="113">
        <v>1.9139999999999999</v>
      </c>
      <c r="BG24" s="113">
        <v>0</v>
      </c>
      <c r="BH24" s="110">
        <f t="shared" si="6"/>
        <v>1.4431390171576799</v>
      </c>
      <c r="BI24" s="110">
        <f t="shared" si="7"/>
        <v>68.340589017157683</v>
      </c>
    </row>
    <row r="25" spans="1:61" ht="30" x14ac:dyDescent="0.25">
      <c r="A25" s="103"/>
      <c r="B25" s="104"/>
      <c r="C25" s="104"/>
      <c r="D25" s="104"/>
      <c r="E25" s="104"/>
      <c r="F25" s="131" t="s">
        <v>209</v>
      </c>
      <c r="G25" s="103"/>
      <c r="H25" s="103"/>
      <c r="I25" s="103"/>
      <c r="J25" s="103"/>
      <c r="K25" s="131" t="s">
        <v>189</v>
      </c>
      <c r="L25" s="131" t="s">
        <v>247</v>
      </c>
      <c r="M25" s="131" t="s">
        <v>215</v>
      </c>
      <c r="N25" s="131" t="s">
        <v>216</v>
      </c>
      <c r="O25" s="131" t="s">
        <v>217</v>
      </c>
      <c r="P25" s="104" t="s">
        <v>126</v>
      </c>
      <c r="Q25" s="131" t="s">
        <v>263</v>
      </c>
      <c r="R25" s="133">
        <v>36</v>
      </c>
      <c r="S25" s="107"/>
      <c r="T25" s="133">
        <v>5090</v>
      </c>
      <c r="U25" s="133">
        <v>8183</v>
      </c>
      <c r="V25" s="107"/>
      <c r="W25" s="107"/>
      <c r="X25" s="107"/>
      <c r="Y25" s="107"/>
      <c r="Z25" s="107"/>
      <c r="AA25" s="107"/>
      <c r="AB25" s="107"/>
      <c r="AC25" s="108">
        <f t="shared" si="0"/>
        <v>13273</v>
      </c>
      <c r="AD25" s="110">
        <f>T25*'BPU LOT 3 - 2023 ARENH'!F$25</f>
        <v>1853.9816000000001</v>
      </c>
      <c r="AE25" s="110">
        <f>U25*'BPU LOT 3 - 2023 ARENH'!F$26</f>
        <v>2980.5759200000002</v>
      </c>
      <c r="AF25" s="110">
        <f>V25*'BPU LOT 3 - 2023 ARENH'!F$27</f>
        <v>0</v>
      </c>
      <c r="AG25" s="110">
        <f>W25*'BPU LOT 3 - 2023 ARENH'!F$28</f>
        <v>0</v>
      </c>
      <c r="AH25" s="110">
        <f>X25*'BPU LOT 3 - 2023 ARENH'!F$30</f>
        <v>0</v>
      </c>
      <c r="AI25" s="110">
        <f>Y25*'BPU LOT 3 - 2023 ARENH'!F$31</f>
        <v>0</v>
      </c>
      <c r="AJ25" s="110">
        <f>Z25*'BPU LOT 3 - 2023 ARENH'!F$32</f>
        <v>0</v>
      </c>
      <c r="AK25" s="110">
        <f>AA25*'BPU LOT 3 - 2023 ARENH'!F$33</f>
        <v>0</v>
      </c>
      <c r="AL25" s="110">
        <f>AB25*'BPU LOT 3 - 2023 ARENH'!F$34</f>
        <v>0</v>
      </c>
      <c r="AM25" s="142">
        <f>'BPU LOT 3 - 2023 ARENH'!J$30</f>
        <v>0</v>
      </c>
      <c r="AN25" s="110">
        <f t="shared" si="1"/>
        <v>0</v>
      </c>
      <c r="AO25" s="101">
        <f>'BPU LOT 3 - 2023 ARENH'!G$30</f>
        <v>87</v>
      </c>
      <c r="AP25" s="101">
        <f t="shared" si="2"/>
        <v>23.899899999999999</v>
      </c>
      <c r="AQ25" s="101">
        <f t="shared" si="3"/>
        <v>0.98</v>
      </c>
      <c r="AR25" s="101">
        <f>'BPU LOT 3 - 2023 ARENH'!H$25</f>
        <v>9.5000000000000001E-2</v>
      </c>
      <c r="AS25" s="101">
        <f>'BPU LOT 3 - 2023 ARENH'!H$26</f>
        <v>9.5000000000000001E-2</v>
      </c>
      <c r="AT25" s="101">
        <f>'BPU LOT 3 - 2023 ARENH'!H$27</f>
        <v>9.5000000000000001E-2</v>
      </c>
      <c r="AU25" s="101">
        <f>'BPU LOT 3 - 2023 ARENH'!H$28</f>
        <v>9.5000000000000001E-2</v>
      </c>
      <c r="AV25" s="110">
        <f>'BPU LOT 3 - 2023 ARENH'!H$28</f>
        <v>9.5000000000000001E-2</v>
      </c>
      <c r="AW25" s="110">
        <f>'BPU LOT 3 - 2023 ARENH'!H$31</f>
        <v>2.4E-2</v>
      </c>
      <c r="AX25" s="110">
        <f>'BPU LOT 3 - 2023 ARENH'!H$32</f>
        <v>2.4E-2</v>
      </c>
      <c r="AY25" s="110">
        <f>'BPU LOT 3 - 2023 ARENH'!H$33</f>
        <v>2.4E-2</v>
      </c>
      <c r="AZ25" s="110">
        <f>'BPU LOT 3 - 2023 ARENH'!H$34</f>
        <v>2.4E-2</v>
      </c>
      <c r="BA25" s="110">
        <f>AP25*AQ25*(AR25*AD25+AS25*AE25+AT25*AF25+AU25*AG25+AV25*AH25+AW25*AI25+AX25*AJ25+AY25*AK25+AZ25*AL25)/1000</f>
        <v>10.75728058244629</v>
      </c>
      <c r="BB25" s="110">
        <f>'BPU LOT 3 - 2023 ARENH'!K$30</f>
        <v>4.0000000000000001E-3</v>
      </c>
      <c r="BC25" s="110">
        <f t="shared" si="5"/>
        <v>53.091999999999999</v>
      </c>
      <c r="BD25" s="113">
        <v>57.46014430000001</v>
      </c>
      <c r="BE25" s="113">
        <v>7.1138256611165511</v>
      </c>
      <c r="BF25" s="113">
        <v>84.681740000000005</v>
      </c>
      <c r="BG25" s="113">
        <v>0</v>
      </c>
      <c r="BH25" s="110">
        <f t="shared" si="6"/>
        <v>63.849280582446291</v>
      </c>
      <c r="BI25" s="110">
        <f t="shared" si="7"/>
        <v>213.10499054356285</v>
      </c>
    </row>
    <row r="26" spans="1:61" x14ac:dyDescent="0.25">
      <c r="A26" s="103"/>
      <c r="B26" s="104"/>
      <c r="C26" s="104"/>
      <c r="D26" s="104"/>
      <c r="E26" s="104"/>
      <c r="F26" s="131" t="s">
        <v>209</v>
      </c>
      <c r="G26" s="103"/>
      <c r="H26" s="103"/>
      <c r="I26" s="103"/>
      <c r="J26" s="103"/>
      <c r="K26" s="131" t="s">
        <v>190</v>
      </c>
      <c r="L26" s="131" t="s">
        <v>248</v>
      </c>
      <c r="M26" s="131" t="s">
        <v>218</v>
      </c>
      <c r="N26" s="131" t="s">
        <v>158</v>
      </c>
      <c r="O26" s="131" t="s">
        <v>159</v>
      </c>
      <c r="P26" s="104" t="s">
        <v>126</v>
      </c>
      <c r="Q26" s="131" t="s">
        <v>262</v>
      </c>
      <c r="R26" s="133">
        <v>36</v>
      </c>
      <c r="S26" s="107"/>
      <c r="T26" s="133">
        <v>0</v>
      </c>
      <c r="U26" s="133">
        <v>22535</v>
      </c>
      <c r="V26" s="107"/>
      <c r="W26" s="107"/>
      <c r="X26" s="107"/>
      <c r="Y26" s="107"/>
      <c r="Z26" s="107"/>
      <c r="AA26" s="107"/>
      <c r="AB26" s="107"/>
      <c r="AC26" s="108">
        <f t="shared" si="0"/>
        <v>22535</v>
      </c>
      <c r="AD26" s="110">
        <f>T26*'BPU LOT 3 - 2023 ARENH'!F$25</f>
        <v>0</v>
      </c>
      <c r="AE26" s="110">
        <f>U26*'BPU LOT 3 - 2023 ARENH'!F$26</f>
        <v>8208.1484</v>
      </c>
      <c r="AF26" s="110">
        <f>V26*'BPU LOT 3 - 2023 ARENH'!F$27</f>
        <v>0</v>
      </c>
      <c r="AG26" s="110">
        <f>W26*'BPU LOT 3 - 2023 ARENH'!F$28</f>
        <v>0</v>
      </c>
      <c r="AH26" s="110">
        <f>X26*'BPU LOT 3 - 2023 ARENH'!F$30</f>
        <v>0</v>
      </c>
      <c r="AI26" s="110">
        <f>Y26*'BPU LOT 3 - 2023 ARENH'!F$31</f>
        <v>0</v>
      </c>
      <c r="AJ26" s="110">
        <f>Z26*'BPU LOT 3 - 2023 ARENH'!F$32</f>
        <v>0</v>
      </c>
      <c r="AK26" s="110">
        <f>AA26*'BPU LOT 3 - 2023 ARENH'!F$33</f>
        <v>0</v>
      </c>
      <c r="AL26" s="110">
        <f>AB26*'BPU LOT 3 - 2023 ARENH'!F$34</f>
        <v>0</v>
      </c>
      <c r="AM26" s="142">
        <f>'BPU LOT 3 - 2023 ARENH'!J$30</f>
        <v>0</v>
      </c>
      <c r="AN26" s="110">
        <f t="shared" si="1"/>
        <v>0</v>
      </c>
      <c r="AO26" s="101">
        <f>'BPU LOT 3 - 2023 ARENH'!G$30</f>
        <v>87</v>
      </c>
      <c r="AP26" s="101">
        <f t="shared" si="2"/>
        <v>23.899899999999999</v>
      </c>
      <c r="AQ26" s="101">
        <f t="shared" si="3"/>
        <v>0.98</v>
      </c>
      <c r="AR26" s="101">
        <f>'BPU LOT 3 - 2023 ARENH'!H$25</f>
        <v>9.5000000000000001E-2</v>
      </c>
      <c r="AS26" s="101">
        <f>'BPU LOT 3 - 2023 ARENH'!H$26</f>
        <v>9.5000000000000001E-2</v>
      </c>
      <c r="AT26" s="101">
        <f>'BPU LOT 3 - 2023 ARENH'!H$27</f>
        <v>9.5000000000000001E-2</v>
      </c>
      <c r="AU26" s="101">
        <f>'BPU LOT 3 - 2023 ARENH'!H$28</f>
        <v>9.5000000000000001E-2</v>
      </c>
      <c r="AV26" s="110">
        <f>'BPU LOT 3 - 2023 ARENH'!H$28</f>
        <v>9.5000000000000001E-2</v>
      </c>
      <c r="AW26" s="110">
        <f>'BPU LOT 3 - 2023 ARENH'!H$31</f>
        <v>2.4E-2</v>
      </c>
      <c r="AX26" s="110">
        <f>'BPU LOT 3 - 2023 ARENH'!H$32</f>
        <v>2.4E-2</v>
      </c>
      <c r="AY26" s="110">
        <f>'BPU LOT 3 - 2023 ARENH'!H$33</f>
        <v>2.4E-2</v>
      </c>
      <c r="AZ26" s="110">
        <f>'BPU LOT 3 - 2023 ARENH'!H$34</f>
        <v>2.4E-2</v>
      </c>
      <c r="BA26" s="110">
        <f>AP26*AQ26*(AR26*AD26+AS26*AE26+AT26*AF26+AU26*AG26+AV26*AH26+AW26*AI26+AX26*AJ26+AY26*AK26+AZ26*AL26)/1000</f>
        <v>18.263792505494397</v>
      </c>
      <c r="BB26" s="110">
        <f>'BPU LOT 3 - 2023 ARENH'!K$30</f>
        <v>4.0000000000000001E-3</v>
      </c>
      <c r="BC26" s="110">
        <f t="shared" si="5"/>
        <v>90.14</v>
      </c>
      <c r="BD26" s="113">
        <v>97.556268500000002</v>
      </c>
      <c r="BE26" s="113">
        <v>3.4753235411581982</v>
      </c>
      <c r="BF26" s="113">
        <v>143.77329999999998</v>
      </c>
      <c r="BG26" s="113">
        <v>0</v>
      </c>
      <c r="BH26" s="110">
        <f t="shared" si="6"/>
        <v>108.40379250549439</v>
      </c>
      <c r="BI26" s="110">
        <f t="shared" si="7"/>
        <v>353.20868454665253</v>
      </c>
    </row>
    <row r="27" spans="1:61" x14ac:dyDescent="0.25">
      <c r="A27" s="103"/>
      <c r="B27" s="104"/>
      <c r="C27" s="104"/>
      <c r="D27" s="104"/>
      <c r="E27" s="104"/>
      <c r="F27" s="131" t="s">
        <v>139</v>
      </c>
      <c r="G27" s="103"/>
      <c r="H27" s="103"/>
      <c r="I27" s="103"/>
      <c r="J27" s="103"/>
      <c r="K27" s="131" t="s">
        <v>191</v>
      </c>
      <c r="L27" s="131" t="s">
        <v>249</v>
      </c>
      <c r="M27" s="131" t="s">
        <v>219</v>
      </c>
      <c r="N27" s="131" t="s">
        <v>143</v>
      </c>
      <c r="O27" s="131" t="s">
        <v>164</v>
      </c>
      <c r="P27" s="104" t="s">
        <v>126</v>
      </c>
      <c r="Q27" s="131" t="s">
        <v>262</v>
      </c>
      <c r="R27" s="133">
        <v>6</v>
      </c>
      <c r="S27" s="107"/>
      <c r="T27" s="133">
        <v>0</v>
      </c>
      <c r="U27" s="133">
        <v>13</v>
      </c>
      <c r="V27" s="107"/>
      <c r="W27" s="107"/>
      <c r="X27" s="107"/>
      <c r="Y27" s="107"/>
      <c r="Z27" s="107"/>
      <c r="AA27" s="107"/>
      <c r="AB27" s="107"/>
      <c r="AC27" s="108">
        <f t="shared" si="0"/>
        <v>13</v>
      </c>
      <c r="AD27" s="110">
        <f>T27*'BPU LOT 3 - 2023 ARENH'!F$25</f>
        <v>0</v>
      </c>
      <c r="AE27" s="110">
        <f>U27*'BPU LOT 3 - 2023 ARENH'!F$26</f>
        <v>4.7351200000000002</v>
      </c>
      <c r="AF27" s="110">
        <f>V27*'BPU LOT 3 - 2023 ARENH'!F$27</f>
        <v>0</v>
      </c>
      <c r="AG27" s="110">
        <f>W27*'BPU LOT 3 - 2023 ARENH'!F$28</f>
        <v>0</v>
      </c>
      <c r="AH27" s="110">
        <f>X27*'BPU LOT 3 - 2023 ARENH'!F$30</f>
        <v>0</v>
      </c>
      <c r="AI27" s="110">
        <f>Y27*'BPU LOT 3 - 2023 ARENH'!F$31</f>
        <v>0</v>
      </c>
      <c r="AJ27" s="110">
        <f>Z27*'BPU LOT 3 - 2023 ARENH'!F$32</f>
        <v>0</v>
      </c>
      <c r="AK27" s="110">
        <f>AA27*'BPU LOT 3 - 2023 ARENH'!F$33</f>
        <v>0</v>
      </c>
      <c r="AL27" s="110">
        <f>AB27*'BPU LOT 3 - 2023 ARENH'!F$34</f>
        <v>0</v>
      </c>
      <c r="AM27" s="142">
        <f>'BPU LOT 3 - 2023 ARENH'!J$30</f>
        <v>0</v>
      </c>
      <c r="AN27" s="110">
        <f t="shared" si="1"/>
        <v>0</v>
      </c>
      <c r="AO27" s="101">
        <f>'BPU LOT 3 - 2023 ARENH'!G$30</f>
        <v>87</v>
      </c>
      <c r="AP27" s="101">
        <f t="shared" si="2"/>
        <v>23.899899999999999</v>
      </c>
      <c r="AQ27" s="101">
        <f t="shared" si="3"/>
        <v>0.98</v>
      </c>
      <c r="AR27" s="101">
        <f>'BPU LOT 3 - 2023 ARENH'!H$25</f>
        <v>9.5000000000000001E-2</v>
      </c>
      <c r="AS27" s="101">
        <f>'BPU LOT 3 - 2023 ARENH'!H$26</f>
        <v>9.5000000000000001E-2</v>
      </c>
      <c r="AT27" s="101">
        <f>'BPU LOT 3 - 2023 ARENH'!H$27</f>
        <v>9.5000000000000001E-2</v>
      </c>
      <c r="AU27" s="101">
        <f>'BPU LOT 3 - 2023 ARENH'!H$28</f>
        <v>9.5000000000000001E-2</v>
      </c>
      <c r="AV27" s="110">
        <f>'BPU LOT 3 - 2023 ARENH'!H$28</f>
        <v>9.5000000000000001E-2</v>
      </c>
      <c r="AW27" s="110">
        <f>'BPU LOT 3 - 2023 ARENH'!H$31</f>
        <v>2.4E-2</v>
      </c>
      <c r="AX27" s="110">
        <f>'BPU LOT 3 - 2023 ARENH'!H$32</f>
        <v>2.4E-2</v>
      </c>
      <c r="AY27" s="110">
        <f>'BPU LOT 3 - 2023 ARENH'!H$33</f>
        <v>2.4E-2</v>
      </c>
      <c r="AZ27" s="110">
        <f>'BPU LOT 3 - 2023 ARENH'!H$34</f>
        <v>2.4E-2</v>
      </c>
      <c r="BA27" s="110">
        <f t="shared" si="4"/>
        <v>1.05360240768328E-2</v>
      </c>
      <c r="BB27" s="110">
        <f>'BPU LOT 3 - 2023 ARENH'!K$30</f>
        <v>4.0000000000000001E-3</v>
      </c>
      <c r="BC27" s="110">
        <f t="shared" si="5"/>
        <v>5.2000000000000005E-2</v>
      </c>
      <c r="BD27" s="113">
        <v>5.6278300000000003E-2</v>
      </c>
      <c r="BE27" s="113">
        <v>1469.6473846153849</v>
      </c>
      <c r="BF27" s="113">
        <v>8.294E-2</v>
      </c>
      <c r="BG27" s="113">
        <v>0</v>
      </c>
      <c r="BH27" s="110">
        <f t="shared" si="6"/>
        <v>6.25360240768328E-2</v>
      </c>
      <c r="BI27" s="110">
        <f t="shared" si="7"/>
        <v>1469.8491389394617</v>
      </c>
    </row>
    <row r="28" spans="1:61" x14ac:dyDescent="0.25">
      <c r="A28" s="103"/>
      <c r="B28" s="104"/>
      <c r="C28" s="104"/>
      <c r="D28" s="104"/>
      <c r="E28" s="104"/>
      <c r="F28" s="131" t="s">
        <v>209</v>
      </c>
      <c r="G28" s="103"/>
      <c r="H28" s="103"/>
      <c r="I28" s="103"/>
      <c r="J28" s="103"/>
      <c r="K28" s="131" t="s">
        <v>192</v>
      </c>
      <c r="L28" s="131" t="s">
        <v>250</v>
      </c>
      <c r="M28" s="131" t="s">
        <v>220</v>
      </c>
      <c r="N28" s="131" t="s">
        <v>158</v>
      </c>
      <c r="O28" s="131" t="s">
        <v>159</v>
      </c>
      <c r="P28" s="104" t="s">
        <v>126</v>
      </c>
      <c r="Q28" s="131" t="s">
        <v>262</v>
      </c>
      <c r="R28" s="133">
        <v>6</v>
      </c>
      <c r="S28" s="107"/>
      <c r="T28" s="133">
        <v>0</v>
      </c>
      <c r="U28" s="133">
        <v>1086</v>
      </c>
      <c r="V28" s="107"/>
      <c r="W28" s="107"/>
      <c r="X28" s="107"/>
      <c r="Y28" s="107"/>
      <c r="Z28" s="107"/>
      <c r="AA28" s="107"/>
      <c r="AB28" s="107"/>
      <c r="AC28" s="108">
        <f t="shared" si="0"/>
        <v>1086</v>
      </c>
      <c r="AD28" s="110">
        <f>T28*'BPU LOT 3 - 2023 ARENH'!F$25</f>
        <v>0</v>
      </c>
      <c r="AE28" s="110">
        <f>U28*'BPU LOT 3 - 2023 ARENH'!F$26</f>
        <v>395.56464</v>
      </c>
      <c r="AF28" s="110">
        <f>V28*'BPU LOT 3 - 2023 ARENH'!F$27</f>
        <v>0</v>
      </c>
      <c r="AG28" s="110">
        <f>W28*'BPU LOT 3 - 2023 ARENH'!F$28</f>
        <v>0</v>
      </c>
      <c r="AH28" s="110">
        <f>X28*'BPU LOT 3 - 2023 ARENH'!F$30</f>
        <v>0</v>
      </c>
      <c r="AI28" s="110">
        <f>Y28*'BPU LOT 3 - 2023 ARENH'!F$31</f>
        <v>0</v>
      </c>
      <c r="AJ28" s="110">
        <f>Z28*'BPU LOT 3 - 2023 ARENH'!F$32</f>
        <v>0</v>
      </c>
      <c r="AK28" s="110">
        <f>AA28*'BPU LOT 3 - 2023 ARENH'!F$33</f>
        <v>0</v>
      </c>
      <c r="AL28" s="110">
        <f>AB28*'BPU LOT 3 - 2023 ARENH'!F$34</f>
        <v>0</v>
      </c>
      <c r="AM28" s="142">
        <f>'BPU LOT 3 - 2023 ARENH'!J$30</f>
        <v>0</v>
      </c>
      <c r="AN28" s="110">
        <f t="shared" si="1"/>
        <v>0</v>
      </c>
      <c r="AO28" s="101">
        <f>'BPU LOT 3 - 2023 ARENH'!G$30</f>
        <v>87</v>
      </c>
      <c r="AP28" s="101">
        <f t="shared" si="2"/>
        <v>23.899899999999999</v>
      </c>
      <c r="AQ28" s="101">
        <f t="shared" si="3"/>
        <v>0.98</v>
      </c>
      <c r="AR28" s="101">
        <f>'BPU LOT 3 - 2023 ARENH'!H$25</f>
        <v>9.5000000000000001E-2</v>
      </c>
      <c r="AS28" s="101">
        <f>'BPU LOT 3 - 2023 ARENH'!H$26</f>
        <v>9.5000000000000001E-2</v>
      </c>
      <c r="AT28" s="101">
        <f>'BPU LOT 3 - 2023 ARENH'!H$27</f>
        <v>9.5000000000000001E-2</v>
      </c>
      <c r="AU28" s="101">
        <f>'BPU LOT 3 - 2023 ARENH'!H$28</f>
        <v>9.5000000000000001E-2</v>
      </c>
      <c r="AV28" s="110">
        <f>'BPU LOT 3 - 2023 ARENH'!H$28</f>
        <v>9.5000000000000001E-2</v>
      </c>
      <c r="AW28" s="110">
        <f>'BPU LOT 3 - 2023 ARENH'!H$31</f>
        <v>2.4E-2</v>
      </c>
      <c r="AX28" s="110">
        <f>'BPU LOT 3 - 2023 ARENH'!H$32</f>
        <v>2.4E-2</v>
      </c>
      <c r="AY28" s="110">
        <f>'BPU LOT 3 - 2023 ARENH'!H$33</f>
        <v>2.4E-2</v>
      </c>
      <c r="AZ28" s="110">
        <f>'BPU LOT 3 - 2023 ARENH'!H$34</f>
        <v>2.4E-2</v>
      </c>
      <c r="BA28" s="110">
        <f t="shared" si="4"/>
        <v>0.88016324211080166</v>
      </c>
      <c r="BB28" s="110">
        <f>'BPU LOT 3 - 2023 ARENH'!K$30</f>
        <v>4.0000000000000001E-3</v>
      </c>
      <c r="BC28" s="110">
        <f t="shared" si="5"/>
        <v>4.3440000000000003</v>
      </c>
      <c r="BD28" s="113">
        <v>4.7014026000000007</v>
      </c>
      <c r="BE28" s="113">
        <v>17.59246408839779</v>
      </c>
      <c r="BF28" s="113">
        <v>6.9286799999999999</v>
      </c>
      <c r="BG28" s="113">
        <v>0</v>
      </c>
      <c r="BH28" s="110">
        <f t="shared" si="6"/>
        <v>5.2241632421108015</v>
      </c>
      <c r="BI28" s="110">
        <f t="shared" si="7"/>
        <v>34.44670993050859</v>
      </c>
    </row>
    <row r="29" spans="1:61" x14ac:dyDescent="0.25">
      <c r="A29" s="103"/>
      <c r="B29" s="104"/>
      <c r="C29" s="104"/>
      <c r="D29" s="104"/>
      <c r="E29" s="104"/>
      <c r="F29" s="131" t="s">
        <v>134</v>
      </c>
      <c r="G29" s="103"/>
      <c r="H29" s="103"/>
      <c r="I29" s="103"/>
      <c r="J29" s="103"/>
      <c r="K29" s="131" t="s">
        <v>193</v>
      </c>
      <c r="L29" s="131" t="s">
        <v>251</v>
      </c>
      <c r="M29" s="131" t="s">
        <v>221</v>
      </c>
      <c r="N29" s="131" t="s">
        <v>154</v>
      </c>
      <c r="O29" s="131" t="s">
        <v>222</v>
      </c>
      <c r="P29" s="104" t="s">
        <v>126</v>
      </c>
      <c r="Q29" s="131" t="s">
        <v>262</v>
      </c>
      <c r="R29" s="133">
        <v>3</v>
      </c>
      <c r="S29" s="107"/>
      <c r="T29" s="133">
        <v>0</v>
      </c>
      <c r="U29" s="133">
        <v>177</v>
      </c>
      <c r="V29" s="107"/>
      <c r="W29" s="107"/>
      <c r="X29" s="107"/>
      <c r="Y29" s="107"/>
      <c r="Z29" s="107"/>
      <c r="AA29" s="107"/>
      <c r="AB29" s="107"/>
      <c r="AC29" s="108">
        <f t="shared" si="0"/>
        <v>177</v>
      </c>
      <c r="AD29" s="110">
        <f>T29*'BPU LOT 3 - 2023 ARENH'!F$25</f>
        <v>0</v>
      </c>
      <c r="AE29" s="110">
        <f>U29*'BPU LOT 3 - 2023 ARENH'!F$26</f>
        <v>64.470479999999995</v>
      </c>
      <c r="AF29" s="110">
        <f>V29*'BPU LOT 3 - 2023 ARENH'!F$27</f>
        <v>0</v>
      </c>
      <c r="AG29" s="110">
        <f>W29*'BPU LOT 3 - 2023 ARENH'!F$28</f>
        <v>0</v>
      </c>
      <c r="AH29" s="110">
        <f>X29*'BPU LOT 3 - 2023 ARENH'!F$30</f>
        <v>0</v>
      </c>
      <c r="AI29" s="110">
        <f>Y29*'BPU LOT 3 - 2023 ARENH'!F$31</f>
        <v>0</v>
      </c>
      <c r="AJ29" s="110">
        <f>Z29*'BPU LOT 3 - 2023 ARENH'!F$32</f>
        <v>0</v>
      </c>
      <c r="AK29" s="110">
        <f>AA29*'BPU LOT 3 - 2023 ARENH'!F$33</f>
        <v>0</v>
      </c>
      <c r="AL29" s="110">
        <f>AB29*'BPU LOT 3 - 2023 ARENH'!F$34</f>
        <v>0</v>
      </c>
      <c r="AM29" s="142">
        <f>'BPU LOT 3 - 2023 ARENH'!J$30</f>
        <v>0</v>
      </c>
      <c r="AN29" s="110">
        <f t="shared" si="1"/>
        <v>0</v>
      </c>
      <c r="AO29" s="101">
        <f>'BPU LOT 3 - 2023 ARENH'!G$30</f>
        <v>87</v>
      </c>
      <c r="AP29" s="101">
        <f t="shared" si="2"/>
        <v>23.899899999999999</v>
      </c>
      <c r="AQ29" s="101">
        <f t="shared" si="3"/>
        <v>0.98</v>
      </c>
      <c r="AR29" s="101">
        <f>'BPU LOT 3 - 2023 ARENH'!H$25</f>
        <v>9.5000000000000001E-2</v>
      </c>
      <c r="AS29" s="101">
        <f>'BPU LOT 3 - 2023 ARENH'!H$26</f>
        <v>9.5000000000000001E-2</v>
      </c>
      <c r="AT29" s="101">
        <f>'BPU LOT 3 - 2023 ARENH'!H$27</f>
        <v>9.5000000000000001E-2</v>
      </c>
      <c r="AU29" s="101">
        <f>'BPU LOT 3 - 2023 ARENH'!H$28</f>
        <v>9.5000000000000001E-2</v>
      </c>
      <c r="AV29" s="110">
        <f>'BPU LOT 3 - 2023 ARENH'!H$28</f>
        <v>9.5000000000000001E-2</v>
      </c>
      <c r="AW29" s="110">
        <f>'BPU LOT 3 - 2023 ARENH'!H$31</f>
        <v>2.4E-2</v>
      </c>
      <c r="AX29" s="110">
        <f>'BPU LOT 3 - 2023 ARENH'!H$32</f>
        <v>2.4E-2</v>
      </c>
      <c r="AY29" s="110">
        <f>'BPU LOT 3 - 2023 ARENH'!H$33</f>
        <v>2.4E-2</v>
      </c>
      <c r="AZ29" s="110">
        <f>'BPU LOT 3 - 2023 ARENH'!H$34</f>
        <v>2.4E-2</v>
      </c>
      <c r="BA29" s="110">
        <f t="shared" si="4"/>
        <v>0.14345202012303118</v>
      </c>
      <c r="BB29" s="110">
        <f>'BPU LOT 3 - 2023 ARENH'!K$30</f>
        <v>4.0000000000000001E-3</v>
      </c>
      <c r="BC29" s="110">
        <f t="shared" si="5"/>
        <v>0.70799999999999996</v>
      </c>
      <c r="BD29" s="113">
        <v>0.76625070000000006</v>
      </c>
      <c r="BE29" s="113">
        <v>74.487661016949147</v>
      </c>
      <c r="BF29" s="113">
        <v>1.1292599999999999</v>
      </c>
      <c r="BG29" s="113">
        <v>0</v>
      </c>
      <c r="BH29" s="110">
        <f t="shared" si="6"/>
        <v>0.85145202012303112</v>
      </c>
      <c r="BI29" s="110">
        <f t="shared" si="7"/>
        <v>77.234623737072184</v>
      </c>
    </row>
    <row r="30" spans="1:61" x14ac:dyDescent="0.25">
      <c r="A30" s="103"/>
      <c r="B30" s="104"/>
      <c r="C30" s="104"/>
      <c r="D30" s="104"/>
      <c r="E30" s="104"/>
      <c r="F30" s="131" t="s">
        <v>209</v>
      </c>
      <c r="G30" s="103"/>
      <c r="H30" s="103"/>
      <c r="I30" s="103"/>
      <c r="J30" s="103"/>
      <c r="K30" s="131" t="s">
        <v>194</v>
      </c>
      <c r="L30" s="131" t="s">
        <v>156</v>
      </c>
      <c r="M30" s="131" t="s">
        <v>223</v>
      </c>
      <c r="N30" s="131" t="s">
        <v>154</v>
      </c>
      <c r="O30" s="131" t="s">
        <v>222</v>
      </c>
      <c r="P30" s="104" t="s">
        <v>126</v>
      </c>
      <c r="Q30" s="131" t="s">
        <v>262</v>
      </c>
      <c r="R30" s="133">
        <v>12</v>
      </c>
      <c r="S30" s="107"/>
      <c r="T30" s="133">
        <v>0</v>
      </c>
      <c r="U30" s="133">
        <v>7176</v>
      </c>
      <c r="V30" s="107"/>
      <c r="W30" s="107"/>
      <c r="X30" s="107"/>
      <c r="Y30" s="107"/>
      <c r="Z30" s="107"/>
      <c r="AA30" s="107"/>
      <c r="AB30" s="107"/>
      <c r="AC30" s="108">
        <f t="shared" si="0"/>
        <v>7176</v>
      </c>
      <c r="AD30" s="110">
        <f>T30*'BPU LOT 3 - 2023 ARENH'!F$25</f>
        <v>0</v>
      </c>
      <c r="AE30" s="110">
        <f>U30*'BPU LOT 3 - 2023 ARENH'!F$26</f>
        <v>2613.7862399999999</v>
      </c>
      <c r="AF30" s="110">
        <f>V30*'BPU LOT 3 - 2023 ARENH'!F$27</f>
        <v>0</v>
      </c>
      <c r="AG30" s="110">
        <f>W30*'BPU LOT 3 - 2023 ARENH'!F$28</f>
        <v>0</v>
      </c>
      <c r="AH30" s="110">
        <f>X30*'BPU LOT 3 - 2023 ARENH'!F$30</f>
        <v>0</v>
      </c>
      <c r="AI30" s="110">
        <f>Y30*'BPU LOT 3 - 2023 ARENH'!F$31</f>
        <v>0</v>
      </c>
      <c r="AJ30" s="110">
        <f>Z30*'BPU LOT 3 - 2023 ARENH'!F$32</f>
        <v>0</v>
      </c>
      <c r="AK30" s="110">
        <f>AA30*'BPU LOT 3 - 2023 ARENH'!F$33</f>
        <v>0</v>
      </c>
      <c r="AL30" s="110">
        <f>AB30*'BPU LOT 3 - 2023 ARENH'!F$34</f>
        <v>0</v>
      </c>
      <c r="AM30" s="142">
        <f>'BPU LOT 3 - 2023 ARENH'!J$30</f>
        <v>0</v>
      </c>
      <c r="AN30" s="110">
        <f t="shared" si="1"/>
        <v>0</v>
      </c>
      <c r="AO30" s="101">
        <f>'BPU LOT 3 - 2023 ARENH'!G$30</f>
        <v>87</v>
      </c>
      <c r="AP30" s="101">
        <f t="shared" si="2"/>
        <v>23.899899999999999</v>
      </c>
      <c r="AQ30" s="101">
        <f t="shared" si="3"/>
        <v>0.98</v>
      </c>
      <c r="AR30" s="101">
        <f>'BPU LOT 3 - 2023 ARENH'!H$25</f>
        <v>9.5000000000000001E-2</v>
      </c>
      <c r="AS30" s="101">
        <f>'BPU LOT 3 - 2023 ARENH'!H$26</f>
        <v>9.5000000000000001E-2</v>
      </c>
      <c r="AT30" s="101">
        <f>'BPU LOT 3 - 2023 ARENH'!H$27</f>
        <v>9.5000000000000001E-2</v>
      </c>
      <c r="AU30" s="101">
        <f>'BPU LOT 3 - 2023 ARENH'!H$28</f>
        <v>9.5000000000000001E-2</v>
      </c>
      <c r="AV30" s="110">
        <f>'BPU LOT 3 - 2023 ARENH'!H$28</f>
        <v>9.5000000000000001E-2</v>
      </c>
      <c r="AW30" s="110">
        <f>'BPU LOT 3 - 2023 ARENH'!H$31</f>
        <v>2.4E-2</v>
      </c>
      <c r="AX30" s="110">
        <f>'BPU LOT 3 - 2023 ARENH'!H$32</f>
        <v>2.4E-2</v>
      </c>
      <c r="AY30" s="110">
        <f>'BPU LOT 3 - 2023 ARENH'!H$33</f>
        <v>2.4E-2</v>
      </c>
      <c r="AZ30" s="110">
        <f>'BPU LOT 3 - 2023 ARENH'!H$34</f>
        <v>2.4E-2</v>
      </c>
      <c r="BA30" s="110">
        <f t="shared" si="4"/>
        <v>5.815885290411706</v>
      </c>
      <c r="BB30" s="110">
        <f>'BPU LOT 3 - 2023 ARENH'!K$30</f>
        <v>4.0000000000000001E-3</v>
      </c>
      <c r="BC30" s="110">
        <f t="shared" si="5"/>
        <v>28.704000000000001</v>
      </c>
      <c r="BD30" s="113">
        <v>31.065621600000004</v>
      </c>
      <c r="BE30" s="113">
        <v>4.3126555183946484</v>
      </c>
      <c r="BF30" s="113">
        <v>45.782879999999999</v>
      </c>
      <c r="BG30" s="113">
        <v>0</v>
      </c>
      <c r="BH30" s="110">
        <f t="shared" si="6"/>
        <v>34.519885290411708</v>
      </c>
      <c r="BI30" s="110">
        <f t="shared" si="7"/>
        <v>115.68104240880635</v>
      </c>
    </row>
    <row r="31" spans="1:61" x14ac:dyDescent="0.25">
      <c r="A31" s="103"/>
      <c r="B31" s="104"/>
      <c r="C31" s="104"/>
      <c r="D31" s="104"/>
      <c r="E31" s="104"/>
      <c r="F31" s="131" t="s">
        <v>134</v>
      </c>
      <c r="G31" s="103"/>
      <c r="H31" s="103"/>
      <c r="I31" s="103"/>
      <c r="J31" s="103"/>
      <c r="K31" s="131" t="s">
        <v>195</v>
      </c>
      <c r="L31" s="131" t="s">
        <v>252</v>
      </c>
      <c r="M31" s="131" t="s">
        <v>224</v>
      </c>
      <c r="N31" s="131" t="s">
        <v>225</v>
      </c>
      <c r="O31" s="131" t="s">
        <v>226</v>
      </c>
      <c r="P31" s="104" t="s">
        <v>126</v>
      </c>
      <c r="Q31" s="131" t="s">
        <v>262</v>
      </c>
      <c r="R31" s="133">
        <v>3</v>
      </c>
      <c r="S31" s="107"/>
      <c r="T31" s="133">
        <v>0</v>
      </c>
      <c r="U31" s="133">
        <v>44</v>
      </c>
      <c r="V31" s="107"/>
      <c r="W31" s="107"/>
      <c r="X31" s="107"/>
      <c r="Y31" s="107"/>
      <c r="Z31" s="107"/>
      <c r="AA31" s="107"/>
      <c r="AB31" s="107"/>
      <c r="AC31" s="108">
        <f t="shared" si="0"/>
        <v>44</v>
      </c>
      <c r="AD31" s="110">
        <f>T31*'BPU LOT 3 - 2023 ARENH'!F$25</f>
        <v>0</v>
      </c>
      <c r="AE31" s="110">
        <f>U31*'BPU LOT 3 - 2023 ARENH'!F$26</f>
        <v>16.02656</v>
      </c>
      <c r="AF31" s="110">
        <f>V31*'BPU LOT 3 - 2023 ARENH'!F$27</f>
        <v>0</v>
      </c>
      <c r="AG31" s="110">
        <f>W31*'BPU LOT 3 - 2023 ARENH'!F$28</f>
        <v>0</v>
      </c>
      <c r="AH31" s="110">
        <f>X31*'BPU LOT 3 - 2023 ARENH'!F$30</f>
        <v>0</v>
      </c>
      <c r="AI31" s="110">
        <f>Y31*'BPU LOT 3 - 2023 ARENH'!F$31</f>
        <v>0</v>
      </c>
      <c r="AJ31" s="110">
        <f>Z31*'BPU LOT 3 - 2023 ARENH'!F$32</f>
        <v>0</v>
      </c>
      <c r="AK31" s="110">
        <f>AA31*'BPU LOT 3 - 2023 ARENH'!F$33</f>
        <v>0</v>
      </c>
      <c r="AL31" s="110">
        <f>AB31*'BPU LOT 3 - 2023 ARENH'!F$34</f>
        <v>0</v>
      </c>
      <c r="AM31" s="142">
        <f>'BPU LOT 3 - 2023 ARENH'!J$30</f>
        <v>0</v>
      </c>
      <c r="AN31" s="110">
        <f t="shared" si="1"/>
        <v>0</v>
      </c>
      <c r="AO31" s="101">
        <f>'BPU LOT 3 - 2023 ARENH'!G$30</f>
        <v>87</v>
      </c>
      <c r="AP31" s="101">
        <f t="shared" si="2"/>
        <v>23.899899999999999</v>
      </c>
      <c r="AQ31" s="101">
        <f t="shared" si="3"/>
        <v>0.98</v>
      </c>
      <c r="AR31" s="101">
        <f>'BPU LOT 3 - 2023 ARENH'!H$25</f>
        <v>9.5000000000000001E-2</v>
      </c>
      <c r="AS31" s="101">
        <f>'BPU LOT 3 - 2023 ARENH'!H$26</f>
        <v>9.5000000000000001E-2</v>
      </c>
      <c r="AT31" s="101">
        <f>'BPU LOT 3 - 2023 ARENH'!H$27</f>
        <v>9.5000000000000001E-2</v>
      </c>
      <c r="AU31" s="101">
        <f>'BPU LOT 3 - 2023 ARENH'!H$28</f>
        <v>9.5000000000000001E-2</v>
      </c>
      <c r="AV31" s="110">
        <f>'BPU LOT 3 - 2023 ARENH'!H$28</f>
        <v>9.5000000000000001E-2</v>
      </c>
      <c r="AW31" s="110">
        <f>'BPU LOT 3 - 2023 ARENH'!H$31</f>
        <v>2.4E-2</v>
      </c>
      <c r="AX31" s="110">
        <f>'BPU LOT 3 - 2023 ARENH'!H$32</f>
        <v>2.4E-2</v>
      </c>
      <c r="AY31" s="110">
        <f>'BPU LOT 3 - 2023 ARENH'!H$33</f>
        <v>2.4E-2</v>
      </c>
      <c r="AZ31" s="110">
        <f>'BPU LOT 3 - 2023 ARENH'!H$34</f>
        <v>2.4E-2</v>
      </c>
      <c r="BA31" s="110">
        <f t="shared" si="4"/>
        <v>3.5660389183126397E-2</v>
      </c>
      <c r="BB31" s="110">
        <f>'BPU LOT 3 - 2023 ARENH'!K$30</f>
        <v>4.0000000000000001E-3</v>
      </c>
      <c r="BC31" s="110">
        <f t="shared" si="5"/>
        <v>0.17599999999999999</v>
      </c>
      <c r="BD31" s="113">
        <v>0.19048040000000002</v>
      </c>
      <c r="BE31" s="113">
        <v>299.6435454545454</v>
      </c>
      <c r="BF31" s="113">
        <v>0.28071999999999997</v>
      </c>
      <c r="BG31" s="113">
        <v>0</v>
      </c>
      <c r="BH31" s="110">
        <f t="shared" si="6"/>
        <v>0.21166038918312638</v>
      </c>
      <c r="BI31" s="110">
        <f t="shared" si="7"/>
        <v>300.32640624372851</v>
      </c>
    </row>
    <row r="32" spans="1:61" x14ac:dyDescent="0.25">
      <c r="A32" s="103"/>
      <c r="B32" s="104"/>
      <c r="C32" s="104"/>
      <c r="D32" s="104"/>
      <c r="E32" s="104"/>
      <c r="F32" s="131" t="s">
        <v>210</v>
      </c>
      <c r="G32" s="103"/>
      <c r="H32" s="103"/>
      <c r="I32" s="103"/>
      <c r="J32" s="103"/>
      <c r="K32" s="131" t="s">
        <v>196</v>
      </c>
      <c r="L32" s="131" t="s">
        <v>253</v>
      </c>
      <c r="M32" s="131" t="s">
        <v>227</v>
      </c>
      <c r="N32" s="131" t="s">
        <v>158</v>
      </c>
      <c r="O32" s="131" t="s">
        <v>228</v>
      </c>
      <c r="P32" s="104" t="s">
        <v>126</v>
      </c>
      <c r="Q32" s="131" t="s">
        <v>262</v>
      </c>
      <c r="R32" s="133">
        <v>12</v>
      </c>
      <c r="S32" s="107"/>
      <c r="T32" s="133">
        <v>0</v>
      </c>
      <c r="U32" s="133">
        <v>1477</v>
      </c>
      <c r="V32" s="107"/>
      <c r="W32" s="107"/>
      <c r="X32" s="107"/>
      <c r="Y32" s="107"/>
      <c r="Z32" s="107"/>
      <c r="AA32" s="107"/>
      <c r="AB32" s="107"/>
      <c r="AC32" s="108">
        <f t="shared" si="0"/>
        <v>1477</v>
      </c>
      <c r="AD32" s="110">
        <f>T32*'BPU LOT 3 - 2023 ARENH'!F$25</f>
        <v>0</v>
      </c>
      <c r="AE32" s="110">
        <f>U32*'BPU LOT 3 - 2023 ARENH'!F$26</f>
        <v>537.98248000000001</v>
      </c>
      <c r="AF32" s="110">
        <f>V32*'BPU LOT 3 - 2023 ARENH'!F$27</f>
        <v>0</v>
      </c>
      <c r="AG32" s="110">
        <f>W32*'BPU LOT 3 - 2023 ARENH'!F$28</f>
        <v>0</v>
      </c>
      <c r="AH32" s="110">
        <f>X32*'BPU LOT 3 - 2023 ARENH'!F$30</f>
        <v>0</v>
      </c>
      <c r="AI32" s="110">
        <f>Y32*'BPU LOT 3 - 2023 ARENH'!F$31</f>
        <v>0</v>
      </c>
      <c r="AJ32" s="110">
        <f>Z32*'BPU LOT 3 - 2023 ARENH'!F$32</f>
        <v>0</v>
      </c>
      <c r="AK32" s="110">
        <f>AA32*'BPU LOT 3 - 2023 ARENH'!F$33</f>
        <v>0</v>
      </c>
      <c r="AL32" s="110">
        <f>AB32*'BPU LOT 3 - 2023 ARENH'!F$34</f>
        <v>0</v>
      </c>
      <c r="AM32" s="142">
        <f>'BPU LOT 3 - 2023 ARENH'!J$30</f>
        <v>0</v>
      </c>
      <c r="AN32" s="110">
        <f t="shared" si="1"/>
        <v>0</v>
      </c>
      <c r="AO32" s="101">
        <f>'BPU LOT 3 - 2023 ARENH'!G$30</f>
        <v>87</v>
      </c>
      <c r="AP32" s="101">
        <f t="shared" si="2"/>
        <v>23.899899999999999</v>
      </c>
      <c r="AQ32" s="101">
        <f t="shared" si="3"/>
        <v>0.98</v>
      </c>
      <c r="AR32" s="101">
        <f>'BPU LOT 3 - 2023 ARENH'!H$25</f>
        <v>9.5000000000000001E-2</v>
      </c>
      <c r="AS32" s="101">
        <f>'BPU LOT 3 - 2023 ARENH'!H$26</f>
        <v>9.5000000000000001E-2</v>
      </c>
      <c r="AT32" s="101">
        <f>'BPU LOT 3 - 2023 ARENH'!H$27</f>
        <v>9.5000000000000001E-2</v>
      </c>
      <c r="AU32" s="101">
        <f>'BPU LOT 3 - 2023 ARENH'!H$28</f>
        <v>9.5000000000000001E-2</v>
      </c>
      <c r="AV32" s="110">
        <f>'BPU LOT 3 - 2023 ARENH'!H$28</f>
        <v>9.5000000000000001E-2</v>
      </c>
      <c r="AW32" s="110">
        <f>'BPU LOT 3 - 2023 ARENH'!H$31</f>
        <v>2.4E-2</v>
      </c>
      <c r="AX32" s="110">
        <f>'BPU LOT 3 - 2023 ARENH'!H$32</f>
        <v>2.4E-2</v>
      </c>
      <c r="AY32" s="110">
        <f>'BPU LOT 3 - 2023 ARENH'!H$33</f>
        <v>2.4E-2</v>
      </c>
      <c r="AZ32" s="110">
        <f>'BPU LOT 3 - 2023 ARENH'!H$34</f>
        <v>2.4E-2</v>
      </c>
      <c r="BA32" s="110">
        <f t="shared" si="4"/>
        <v>1.1970544278063111</v>
      </c>
      <c r="BB32" s="110">
        <f>'BPU LOT 3 - 2023 ARENH'!K$30</f>
        <v>4.0000000000000001E-3</v>
      </c>
      <c r="BC32" s="110">
        <f t="shared" si="5"/>
        <v>5.9080000000000004</v>
      </c>
      <c r="BD32" s="113">
        <v>6.3940807000000008</v>
      </c>
      <c r="BE32" s="113">
        <v>20.953023696682465</v>
      </c>
      <c r="BF32" s="113">
        <v>9.4232600000000009</v>
      </c>
      <c r="BG32" s="113">
        <v>0</v>
      </c>
      <c r="BH32" s="110">
        <f t="shared" si="6"/>
        <v>7.1050544278063112</v>
      </c>
      <c r="BI32" s="110">
        <f t="shared" si="7"/>
        <v>43.875418824488776</v>
      </c>
    </row>
    <row r="33" spans="1:61" x14ac:dyDescent="0.25">
      <c r="A33" s="103"/>
      <c r="B33" s="104"/>
      <c r="C33" s="104"/>
      <c r="D33" s="104"/>
      <c r="E33" s="104"/>
      <c r="F33" s="131" t="s">
        <v>139</v>
      </c>
      <c r="G33" s="103"/>
      <c r="H33" s="103"/>
      <c r="I33" s="103"/>
      <c r="J33" s="103"/>
      <c r="K33" s="131" t="s">
        <v>197</v>
      </c>
      <c r="L33" s="131" t="s">
        <v>254</v>
      </c>
      <c r="M33" s="131" t="s">
        <v>221</v>
      </c>
      <c r="N33" s="131" t="s">
        <v>229</v>
      </c>
      <c r="O33" s="131" t="s">
        <v>230</v>
      </c>
      <c r="P33" s="104" t="s">
        <v>126</v>
      </c>
      <c r="Q33" s="131" t="s">
        <v>262</v>
      </c>
      <c r="R33" s="133">
        <v>9</v>
      </c>
      <c r="S33" s="107"/>
      <c r="T33" s="133">
        <v>0</v>
      </c>
      <c r="U33" s="133">
        <v>434</v>
      </c>
      <c r="V33" s="107"/>
      <c r="W33" s="107"/>
      <c r="X33" s="107"/>
      <c r="Y33" s="107"/>
      <c r="Z33" s="107"/>
      <c r="AA33" s="107"/>
      <c r="AB33" s="107"/>
      <c r="AC33" s="108">
        <f t="shared" si="0"/>
        <v>434</v>
      </c>
      <c r="AD33" s="110">
        <f>T33*'BPU LOT 3 - 2023 ARENH'!F$25</f>
        <v>0</v>
      </c>
      <c r="AE33" s="110">
        <f>U33*'BPU LOT 3 - 2023 ARENH'!F$26</f>
        <v>158.08016000000001</v>
      </c>
      <c r="AF33" s="110">
        <f>V33*'BPU LOT 3 - 2023 ARENH'!F$27</f>
        <v>0</v>
      </c>
      <c r="AG33" s="110">
        <f>W33*'BPU LOT 3 - 2023 ARENH'!F$28</f>
        <v>0</v>
      </c>
      <c r="AH33" s="110">
        <f>X33*'BPU LOT 3 - 2023 ARENH'!F$30</f>
        <v>0</v>
      </c>
      <c r="AI33" s="110">
        <f>Y33*'BPU LOT 3 - 2023 ARENH'!F$31</f>
        <v>0</v>
      </c>
      <c r="AJ33" s="110">
        <f>Z33*'BPU LOT 3 - 2023 ARENH'!F$32</f>
        <v>0</v>
      </c>
      <c r="AK33" s="110">
        <f>AA33*'BPU LOT 3 - 2023 ARENH'!F$33</f>
        <v>0</v>
      </c>
      <c r="AL33" s="110">
        <f>AB33*'BPU LOT 3 - 2023 ARENH'!F$34</f>
        <v>0</v>
      </c>
      <c r="AM33" s="142">
        <f>'BPU LOT 3 - 2023 ARENH'!J$30</f>
        <v>0</v>
      </c>
      <c r="AN33" s="110">
        <f t="shared" si="1"/>
        <v>0</v>
      </c>
      <c r="AO33" s="101">
        <f>'BPU LOT 3 - 2023 ARENH'!G$30</f>
        <v>87</v>
      </c>
      <c r="AP33" s="101">
        <f t="shared" si="2"/>
        <v>23.899899999999999</v>
      </c>
      <c r="AQ33" s="101">
        <f t="shared" si="3"/>
        <v>0.98</v>
      </c>
      <c r="AR33" s="101">
        <f>'BPU LOT 3 - 2023 ARENH'!H$25</f>
        <v>9.5000000000000001E-2</v>
      </c>
      <c r="AS33" s="101">
        <f>'BPU LOT 3 - 2023 ARENH'!H$26</f>
        <v>9.5000000000000001E-2</v>
      </c>
      <c r="AT33" s="101">
        <f>'BPU LOT 3 - 2023 ARENH'!H$27</f>
        <v>9.5000000000000001E-2</v>
      </c>
      <c r="AU33" s="101">
        <f>'BPU LOT 3 - 2023 ARENH'!H$28</f>
        <v>9.5000000000000001E-2</v>
      </c>
      <c r="AV33" s="110">
        <f>'BPU LOT 3 - 2023 ARENH'!H$28</f>
        <v>9.5000000000000001E-2</v>
      </c>
      <c r="AW33" s="110">
        <f>'BPU LOT 3 - 2023 ARENH'!H$31</f>
        <v>2.4E-2</v>
      </c>
      <c r="AX33" s="110">
        <f>'BPU LOT 3 - 2023 ARENH'!H$32</f>
        <v>2.4E-2</v>
      </c>
      <c r="AY33" s="110">
        <f>'BPU LOT 3 - 2023 ARENH'!H$33</f>
        <v>2.4E-2</v>
      </c>
      <c r="AZ33" s="110">
        <f>'BPU LOT 3 - 2023 ARENH'!H$34</f>
        <v>2.4E-2</v>
      </c>
      <c r="BA33" s="110">
        <f t="shared" si="4"/>
        <v>0.35174111148811044</v>
      </c>
      <c r="BB33" s="110">
        <f>'BPU LOT 3 - 2023 ARENH'!K$30</f>
        <v>4.0000000000000001E-3</v>
      </c>
      <c r="BC33" s="110">
        <f t="shared" si="5"/>
        <v>1.736</v>
      </c>
      <c r="BD33" s="113">
        <v>1.8788294000000001</v>
      </c>
      <c r="BE33" s="113">
        <v>57.664783410138256</v>
      </c>
      <c r="BF33" s="113">
        <v>2.76892</v>
      </c>
      <c r="BG33" s="113">
        <v>0</v>
      </c>
      <c r="BH33" s="110">
        <f t="shared" si="6"/>
        <v>2.0877411114881106</v>
      </c>
      <c r="BI33" s="110">
        <f t="shared" si="7"/>
        <v>64.400273921626365</v>
      </c>
    </row>
    <row r="34" spans="1:61" x14ac:dyDescent="0.25">
      <c r="A34" s="103"/>
      <c r="B34" s="104"/>
      <c r="C34" s="104"/>
      <c r="D34" s="104"/>
      <c r="E34" s="104"/>
      <c r="F34" s="131" t="s">
        <v>209</v>
      </c>
      <c r="G34" s="103"/>
      <c r="H34" s="103"/>
      <c r="I34" s="103"/>
      <c r="J34" s="103"/>
      <c r="K34" s="131" t="s">
        <v>198</v>
      </c>
      <c r="L34" s="131" t="s">
        <v>255</v>
      </c>
      <c r="M34" s="131" t="s">
        <v>231</v>
      </c>
      <c r="N34" s="131" t="s">
        <v>154</v>
      </c>
      <c r="O34" s="131" t="s">
        <v>232</v>
      </c>
      <c r="P34" s="104" t="s">
        <v>126</v>
      </c>
      <c r="Q34" s="131" t="s">
        <v>262</v>
      </c>
      <c r="R34" s="133">
        <v>9</v>
      </c>
      <c r="S34" s="107"/>
      <c r="T34" s="133">
        <v>0</v>
      </c>
      <c r="U34" s="133">
        <v>17670</v>
      </c>
      <c r="V34" s="107"/>
      <c r="W34" s="107"/>
      <c r="X34" s="107"/>
      <c r="Y34" s="107"/>
      <c r="Z34" s="107"/>
      <c r="AA34" s="107"/>
      <c r="AB34" s="107"/>
      <c r="AC34" s="108">
        <f t="shared" si="0"/>
        <v>17670</v>
      </c>
      <c r="AD34" s="110">
        <f>T34*'BPU LOT 3 - 2023 ARENH'!F$25</f>
        <v>0</v>
      </c>
      <c r="AE34" s="110">
        <f>U34*'BPU LOT 3 - 2023 ARENH'!F$26</f>
        <v>6436.1208000000006</v>
      </c>
      <c r="AF34" s="110">
        <f>V34*'BPU LOT 3 - 2023 ARENH'!F$27</f>
        <v>0</v>
      </c>
      <c r="AG34" s="110">
        <f>W34*'BPU LOT 3 - 2023 ARENH'!F$28</f>
        <v>0</v>
      </c>
      <c r="AH34" s="110">
        <f>X34*'BPU LOT 3 - 2023 ARENH'!F$30</f>
        <v>0</v>
      </c>
      <c r="AI34" s="110">
        <f>Y34*'BPU LOT 3 - 2023 ARENH'!F$31</f>
        <v>0</v>
      </c>
      <c r="AJ34" s="110">
        <f>Z34*'BPU LOT 3 - 2023 ARENH'!F$32</f>
        <v>0</v>
      </c>
      <c r="AK34" s="110">
        <f>AA34*'BPU LOT 3 - 2023 ARENH'!F$33</f>
        <v>0</v>
      </c>
      <c r="AL34" s="110">
        <f>AB34*'BPU LOT 3 - 2023 ARENH'!F$34</f>
        <v>0</v>
      </c>
      <c r="AM34" s="142">
        <f>'BPU LOT 3 - 2023 ARENH'!J$30</f>
        <v>0</v>
      </c>
      <c r="AN34" s="110">
        <f t="shared" si="1"/>
        <v>0</v>
      </c>
      <c r="AO34" s="101">
        <f>'BPU LOT 3 - 2023 ARENH'!G$30</f>
        <v>87</v>
      </c>
      <c r="AP34" s="101">
        <f t="shared" si="2"/>
        <v>23.899899999999999</v>
      </c>
      <c r="AQ34" s="101">
        <f t="shared" si="3"/>
        <v>0.98</v>
      </c>
      <c r="AR34" s="101">
        <f>'BPU LOT 3 - 2023 ARENH'!H$25</f>
        <v>9.5000000000000001E-2</v>
      </c>
      <c r="AS34" s="101">
        <f>'BPU LOT 3 - 2023 ARENH'!H$26</f>
        <v>9.5000000000000001E-2</v>
      </c>
      <c r="AT34" s="101">
        <f>'BPU LOT 3 - 2023 ARENH'!H$27</f>
        <v>9.5000000000000001E-2</v>
      </c>
      <c r="AU34" s="101">
        <f>'BPU LOT 3 - 2023 ARENH'!H$28</f>
        <v>9.5000000000000001E-2</v>
      </c>
      <c r="AV34" s="110">
        <f>'BPU LOT 3 - 2023 ARENH'!H$28</f>
        <v>9.5000000000000001E-2</v>
      </c>
      <c r="AW34" s="110">
        <f>'BPU LOT 3 - 2023 ARENH'!H$31</f>
        <v>2.4E-2</v>
      </c>
      <c r="AX34" s="110">
        <f>'BPU LOT 3 - 2023 ARENH'!H$32</f>
        <v>2.4E-2</v>
      </c>
      <c r="AY34" s="110">
        <f>'BPU LOT 3 - 2023 ARENH'!H$33</f>
        <v>2.4E-2</v>
      </c>
      <c r="AZ34" s="110">
        <f>'BPU LOT 3 - 2023 ARENH'!H$34</f>
        <v>2.4E-2</v>
      </c>
      <c r="BA34" s="110">
        <f t="shared" si="4"/>
        <v>14.320888110587353</v>
      </c>
      <c r="BB34" s="110">
        <f>'BPU LOT 3 - 2023 ARENH'!K$30</f>
        <v>4.0000000000000001E-3</v>
      </c>
      <c r="BC34" s="110">
        <f t="shared" si="5"/>
        <v>70.680000000000007</v>
      </c>
      <c r="BD34" s="113">
        <v>76.495197000000005</v>
      </c>
      <c r="BE34" s="113">
        <v>1.4163280135823431</v>
      </c>
      <c r="BF34" s="113">
        <v>112.73459999999999</v>
      </c>
      <c r="BG34" s="113">
        <v>0</v>
      </c>
      <c r="BH34" s="110">
        <f t="shared" si="6"/>
        <v>85.000888110587354</v>
      </c>
      <c r="BI34" s="110">
        <f t="shared" si="7"/>
        <v>275.64701312416969</v>
      </c>
    </row>
    <row r="35" spans="1:61" x14ac:dyDescent="0.25">
      <c r="A35" s="103"/>
      <c r="B35" s="104"/>
      <c r="C35" s="104"/>
      <c r="D35" s="104"/>
      <c r="E35" s="104"/>
      <c r="F35" s="131" t="s">
        <v>209</v>
      </c>
      <c r="G35" s="103"/>
      <c r="H35" s="103"/>
      <c r="I35" s="103"/>
      <c r="J35" s="103"/>
      <c r="K35" s="131" t="s">
        <v>199</v>
      </c>
      <c r="L35" s="131" t="s">
        <v>156</v>
      </c>
      <c r="M35" s="131" t="s">
        <v>233</v>
      </c>
      <c r="N35" s="131" t="s">
        <v>154</v>
      </c>
      <c r="O35" s="131" t="s">
        <v>234</v>
      </c>
      <c r="P35" s="104" t="s">
        <v>126</v>
      </c>
      <c r="Q35" s="131" t="s">
        <v>263</v>
      </c>
      <c r="R35" s="133">
        <v>12</v>
      </c>
      <c r="S35" s="107"/>
      <c r="T35" s="133">
        <v>10486</v>
      </c>
      <c r="U35" s="133">
        <v>16097</v>
      </c>
      <c r="V35" s="107"/>
      <c r="W35" s="107"/>
      <c r="X35" s="107"/>
      <c r="Y35" s="107"/>
      <c r="Z35" s="107"/>
      <c r="AA35" s="107"/>
      <c r="AB35" s="107"/>
      <c r="AC35" s="108">
        <f t="shared" si="0"/>
        <v>26583</v>
      </c>
      <c r="AD35" s="110">
        <f>T35*'BPU LOT 3 - 2023 ARENH'!F$25</f>
        <v>3819.4206400000003</v>
      </c>
      <c r="AE35" s="110">
        <f>U35*'BPU LOT 3 - 2023 ARENH'!F$26</f>
        <v>5863.1712800000005</v>
      </c>
      <c r="AF35" s="110">
        <f>V35*'BPU LOT 3 - 2023 ARENH'!F$27</f>
        <v>0</v>
      </c>
      <c r="AG35" s="110">
        <f>W35*'BPU LOT 3 - 2023 ARENH'!F$28</f>
        <v>0</v>
      </c>
      <c r="AH35" s="110">
        <f>X35*'BPU LOT 3 - 2023 ARENH'!F$30</f>
        <v>0</v>
      </c>
      <c r="AI35" s="110">
        <f>Y35*'BPU LOT 3 - 2023 ARENH'!F$31</f>
        <v>0</v>
      </c>
      <c r="AJ35" s="110">
        <f>Z35*'BPU LOT 3 - 2023 ARENH'!F$32</f>
        <v>0</v>
      </c>
      <c r="AK35" s="110">
        <f>AA35*'BPU LOT 3 - 2023 ARENH'!F$33</f>
        <v>0</v>
      </c>
      <c r="AL35" s="110">
        <f>AB35*'BPU LOT 3 - 2023 ARENH'!F$34</f>
        <v>0</v>
      </c>
      <c r="AM35" s="142">
        <f>'BPU LOT 3 - 2023 ARENH'!J$30</f>
        <v>0</v>
      </c>
      <c r="AN35" s="110">
        <f t="shared" si="1"/>
        <v>0</v>
      </c>
      <c r="AO35" s="101">
        <f>'BPU LOT 3 - 2023 ARENH'!G$30</f>
        <v>87</v>
      </c>
      <c r="AP35" s="101">
        <f t="shared" si="2"/>
        <v>23.899899999999999</v>
      </c>
      <c r="AQ35" s="101">
        <f t="shared" si="3"/>
        <v>0.98</v>
      </c>
      <c r="AR35" s="101">
        <f>'BPU LOT 3 - 2023 ARENH'!H$25</f>
        <v>9.5000000000000001E-2</v>
      </c>
      <c r="AS35" s="101">
        <f>'BPU LOT 3 - 2023 ARENH'!H$26</f>
        <v>9.5000000000000001E-2</v>
      </c>
      <c r="AT35" s="101">
        <f>'BPU LOT 3 - 2023 ARENH'!H$27</f>
        <v>9.5000000000000001E-2</v>
      </c>
      <c r="AU35" s="101">
        <f>'BPU LOT 3 - 2023 ARENH'!H$28</f>
        <v>9.5000000000000001E-2</v>
      </c>
      <c r="AV35" s="110">
        <f>'BPU LOT 3 - 2023 ARENH'!H$28</f>
        <v>9.5000000000000001E-2</v>
      </c>
      <c r="AW35" s="110">
        <f>'BPU LOT 3 - 2023 ARENH'!H$31</f>
        <v>2.4E-2</v>
      </c>
      <c r="AX35" s="110">
        <f>'BPU LOT 3 - 2023 ARENH'!H$32</f>
        <v>2.4E-2</v>
      </c>
      <c r="AY35" s="110">
        <f>'BPU LOT 3 - 2023 ARENH'!H$33</f>
        <v>2.4E-2</v>
      </c>
      <c r="AZ35" s="110">
        <f>'BPU LOT 3 - 2023 ARENH'!H$34</f>
        <v>2.4E-2</v>
      </c>
      <c r="BA35" s="110">
        <f t="shared" si="4"/>
        <v>21.544548310342023</v>
      </c>
      <c r="BB35" s="110">
        <f>'BPU LOT 3 - 2023 ARENH'!K$30</f>
        <v>4.0000000000000001E-3</v>
      </c>
      <c r="BC35" s="110">
        <f t="shared" si="5"/>
        <v>106.33200000000001</v>
      </c>
      <c r="BD35" s="113">
        <v>115.08046530000001</v>
      </c>
      <c r="BE35" s="113">
        <v>1.3661392619343191</v>
      </c>
      <c r="BF35" s="113">
        <v>169.59954000000002</v>
      </c>
      <c r="BG35" s="113">
        <v>0</v>
      </c>
      <c r="BH35" s="110">
        <f t="shared" si="6"/>
        <v>127.87654831034203</v>
      </c>
      <c r="BI35" s="110">
        <f t="shared" si="7"/>
        <v>413.92269287227634</v>
      </c>
    </row>
    <row r="36" spans="1:61" ht="30" x14ac:dyDescent="0.25">
      <c r="A36" s="103"/>
      <c r="B36" s="104"/>
      <c r="C36" s="104"/>
      <c r="D36" s="104"/>
      <c r="E36" s="104"/>
      <c r="F36" s="131" t="s">
        <v>210</v>
      </c>
      <c r="G36" s="103"/>
      <c r="H36" s="103"/>
      <c r="I36" s="103"/>
      <c r="J36" s="103"/>
      <c r="K36" s="131" t="s">
        <v>200</v>
      </c>
      <c r="L36" s="131" t="s">
        <v>256</v>
      </c>
      <c r="M36" s="131" t="s">
        <v>221</v>
      </c>
      <c r="N36" s="131" t="s">
        <v>147</v>
      </c>
      <c r="O36" s="131" t="s">
        <v>148</v>
      </c>
      <c r="P36" s="104" t="s">
        <v>126</v>
      </c>
      <c r="Q36" s="131" t="s">
        <v>262</v>
      </c>
      <c r="R36" s="133">
        <v>9</v>
      </c>
      <c r="S36" s="107"/>
      <c r="T36" s="133">
        <v>0</v>
      </c>
      <c r="U36" s="133">
        <v>5963</v>
      </c>
      <c r="V36" s="107"/>
      <c r="W36" s="107"/>
      <c r="X36" s="107"/>
      <c r="Y36" s="107"/>
      <c r="Z36" s="107"/>
      <c r="AA36" s="107"/>
      <c r="AB36" s="107"/>
      <c r="AC36" s="108">
        <f t="shared" si="0"/>
        <v>5963</v>
      </c>
      <c r="AD36" s="110">
        <f>T36*'BPU LOT 3 - 2023 ARENH'!F$25</f>
        <v>0</v>
      </c>
      <c r="AE36" s="110">
        <f>U36*'BPU LOT 3 - 2023 ARENH'!F$26</f>
        <v>2171.9631199999999</v>
      </c>
      <c r="AF36" s="110">
        <f>V36*'BPU LOT 3 - 2023 ARENH'!F$27</f>
        <v>0</v>
      </c>
      <c r="AG36" s="110">
        <f>W36*'BPU LOT 3 - 2023 ARENH'!F$28</f>
        <v>0</v>
      </c>
      <c r="AH36" s="110">
        <f>X36*'BPU LOT 3 - 2023 ARENH'!F$30</f>
        <v>0</v>
      </c>
      <c r="AI36" s="110">
        <f>Y36*'BPU LOT 3 - 2023 ARENH'!F$31</f>
        <v>0</v>
      </c>
      <c r="AJ36" s="110">
        <f>Z36*'BPU LOT 3 - 2023 ARENH'!F$32</f>
        <v>0</v>
      </c>
      <c r="AK36" s="110">
        <f>AA36*'BPU LOT 3 - 2023 ARENH'!F$33</f>
        <v>0</v>
      </c>
      <c r="AL36" s="110">
        <f>AB36*'BPU LOT 3 - 2023 ARENH'!F$34</f>
        <v>0</v>
      </c>
      <c r="AM36" s="142">
        <f>'BPU LOT 3 - 2023 ARENH'!J$30</f>
        <v>0</v>
      </c>
      <c r="AN36" s="110">
        <f t="shared" si="1"/>
        <v>0</v>
      </c>
      <c r="AO36" s="101">
        <f>'BPU LOT 3 - 2023 ARENH'!G$30</f>
        <v>87</v>
      </c>
      <c r="AP36" s="101">
        <f t="shared" si="2"/>
        <v>23.899899999999999</v>
      </c>
      <c r="AQ36" s="101">
        <f t="shared" si="3"/>
        <v>0.98</v>
      </c>
      <c r="AR36" s="101">
        <f>'BPU LOT 3 - 2023 ARENH'!H$25</f>
        <v>9.5000000000000001E-2</v>
      </c>
      <c r="AS36" s="101">
        <f>'BPU LOT 3 - 2023 ARENH'!H$26</f>
        <v>9.5000000000000001E-2</v>
      </c>
      <c r="AT36" s="101">
        <f>'BPU LOT 3 - 2023 ARENH'!H$27</f>
        <v>9.5000000000000001E-2</v>
      </c>
      <c r="AU36" s="101">
        <f>'BPU LOT 3 - 2023 ARENH'!H$28</f>
        <v>9.5000000000000001E-2</v>
      </c>
      <c r="AV36" s="110">
        <f>'BPU LOT 3 - 2023 ARENH'!H$28</f>
        <v>9.5000000000000001E-2</v>
      </c>
      <c r="AW36" s="110">
        <f>'BPU LOT 3 - 2023 ARENH'!H$31</f>
        <v>2.4E-2</v>
      </c>
      <c r="AX36" s="110">
        <f>'BPU LOT 3 - 2023 ARENH'!H$32</f>
        <v>2.4E-2</v>
      </c>
      <c r="AY36" s="110">
        <f>'BPU LOT 3 - 2023 ARENH'!H$33</f>
        <v>2.4E-2</v>
      </c>
      <c r="AZ36" s="110">
        <f>'BPU LOT 3 - 2023 ARENH'!H$34</f>
        <v>2.4E-2</v>
      </c>
      <c r="BA36" s="110">
        <f t="shared" si="4"/>
        <v>4.8327931977041523</v>
      </c>
      <c r="BB36" s="110">
        <f>'BPU LOT 3 - 2023 ARENH'!K$30</f>
        <v>4.0000000000000001E-3</v>
      </c>
      <c r="BC36" s="110">
        <f t="shared" si="5"/>
        <v>23.852</v>
      </c>
      <c r="BD36" s="113">
        <v>25.814423300000001</v>
      </c>
      <c r="BE36" s="113">
        <v>4.1969672983397617</v>
      </c>
      <c r="BF36" s="113">
        <v>38.043939999999999</v>
      </c>
      <c r="BG36" s="113">
        <v>0</v>
      </c>
      <c r="BH36" s="110">
        <f t="shared" si="6"/>
        <v>28.684793197704153</v>
      </c>
      <c r="BI36" s="110">
        <f t="shared" si="7"/>
        <v>96.740123796043918</v>
      </c>
    </row>
    <row r="37" spans="1:61" x14ac:dyDescent="0.25">
      <c r="A37" s="103"/>
      <c r="B37" s="104"/>
      <c r="C37" s="104"/>
      <c r="D37" s="104"/>
      <c r="E37" s="104"/>
      <c r="F37" s="131" t="s">
        <v>134</v>
      </c>
      <c r="G37" s="103"/>
      <c r="H37" s="103"/>
      <c r="I37" s="103"/>
      <c r="J37" s="103"/>
      <c r="K37" s="131" t="s">
        <v>201</v>
      </c>
      <c r="L37" s="131" t="s">
        <v>257</v>
      </c>
      <c r="M37" s="131" t="s">
        <v>221</v>
      </c>
      <c r="N37" s="131" t="s">
        <v>167</v>
      </c>
      <c r="O37" s="131" t="s">
        <v>235</v>
      </c>
      <c r="P37" s="104" t="s">
        <v>126</v>
      </c>
      <c r="Q37" s="131" t="s">
        <v>262</v>
      </c>
      <c r="R37" s="133">
        <v>6</v>
      </c>
      <c r="S37" s="107"/>
      <c r="T37" s="133">
        <v>0</v>
      </c>
      <c r="U37" s="133">
        <v>361</v>
      </c>
      <c r="V37" s="107"/>
      <c r="W37" s="107"/>
      <c r="X37" s="107"/>
      <c r="Y37" s="107"/>
      <c r="Z37" s="107"/>
      <c r="AA37" s="107"/>
      <c r="AB37" s="107"/>
      <c r="AC37" s="108">
        <f t="shared" si="0"/>
        <v>361</v>
      </c>
      <c r="AD37" s="110">
        <f>T37*'BPU LOT 3 - 2023 ARENH'!F$25</f>
        <v>0</v>
      </c>
      <c r="AE37" s="110">
        <f>U37*'BPU LOT 3 - 2023 ARENH'!F$26</f>
        <v>131.49064000000001</v>
      </c>
      <c r="AF37" s="110">
        <f>V37*'BPU LOT 3 - 2023 ARENH'!F$27</f>
        <v>0</v>
      </c>
      <c r="AG37" s="110">
        <f>W37*'BPU LOT 3 - 2023 ARENH'!F$28</f>
        <v>0</v>
      </c>
      <c r="AH37" s="110">
        <f>X37*'BPU LOT 3 - 2023 ARENH'!F$30</f>
        <v>0</v>
      </c>
      <c r="AI37" s="110">
        <f>Y37*'BPU LOT 3 - 2023 ARENH'!F$31</f>
        <v>0</v>
      </c>
      <c r="AJ37" s="110">
        <f>Z37*'BPU LOT 3 - 2023 ARENH'!F$32</f>
        <v>0</v>
      </c>
      <c r="AK37" s="110">
        <f>AA37*'BPU LOT 3 - 2023 ARENH'!F$33</f>
        <v>0</v>
      </c>
      <c r="AL37" s="110">
        <f>AB37*'BPU LOT 3 - 2023 ARENH'!F$34</f>
        <v>0</v>
      </c>
      <c r="AM37" s="142">
        <f>'BPU LOT 3 - 2023 ARENH'!J$30</f>
        <v>0</v>
      </c>
      <c r="AN37" s="110">
        <f t="shared" si="1"/>
        <v>0</v>
      </c>
      <c r="AO37" s="101">
        <f>'BPU LOT 3 - 2023 ARENH'!G$30</f>
        <v>87</v>
      </c>
      <c r="AP37" s="101">
        <f t="shared" si="2"/>
        <v>23.899899999999999</v>
      </c>
      <c r="AQ37" s="101">
        <f t="shared" si="3"/>
        <v>0.98</v>
      </c>
      <c r="AR37" s="101">
        <f>'BPU LOT 3 - 2023 ARENH'!H$25</f>
        <v>9.5000000000000001E-2</v>
      </c>
      <c r="AS37" s="101">
        <f>'BPU LOT 3 - 2023 ARENH'!H$26</f>
        <v>9.5000000000000001E-2</v>
      </c>
      <c r="AT37" s="101">
        <f>'BPU LOT 3 - 2023 ARENH'!H$27</f>
        <v>9.5000000000000001E-2</v>
      </c>
      <c r="AU37" s="101">
        <f>'BPU LOT 3 - 2023 ARENH'!H$28</f>
        <v>9.5000000000000001E-2</v>
      </c>
      <c r="AV37" s="110">
        <f>'BPU LOT 3 - 2023 ARENH'!H$28</f>
        <v>9.5000000000000001E-2</v>
      </c>
      <c r="AW37" s="110">
        <f>'BPU LOT 3 - 2023 ARENH'!H$31</f>
        <v>2.4E-2</v>
      </c>
      <c r="AX37" s="110">
        <f>'BPU LOT 3 - 2023 ARENH'!H$32</f>
        <v>2.4E-2</v>
      </c>
      <c r="AY37" s="110">
        <f>'BPU LOT 3 - 2023 ARENH'!H$33</f>
        <v>2.4E-2</v>
      </c>
      <c r="AZ37" s="110">
        <f>'BPU LOT 3 - 2023 ARENH'!H$34</f>
        <v>2.4E-2</v>
      </c>
      <c r="BA37" s="110">
        <f t="shared" si="4"/>
        <v>0.29257728397974164</v>
      </c>
      <c r="BB37" s="110">
        <f>'BPU LOT 3 - 2023 ARENH'!K$30</f>
        <v>4.0000000000000001E-3</v>
      </c>
      <c r="BC37" s="110">
        <f t="shared" si="5"/>
        <v>1.444</v>
      </c>
      <c r="BD37" s="113">
        <v>1.5628051000000001</v>
      </c>
      <c r="BE37" s="113">
        <v>52.923590027700833</v>
      </c>
      <c r="BF37" s="113">
        <v>2.3031799999999998</v>
      </c>
      <c r="BG37" s="113">
        <v>0</v>
      </c>
      <c r="BH37" s="110">
        <f t="shared" si="6"/>
        <v>1.7365772839797415</v>
      </c>
      <c r="BI37" s="110">
        <f t="shared" si="7"/>
        <v>58.52615241168057</v>
      </c>
    </row>
    <row r="38" spans="1:61" x14ac:dyDescent="0.25">
      <c r="A38" s="103"/>
      <c r="B38" s="104"/>
      <c r="C38" s="104"/>
      <c r="D38" s="104"/>
      <c r="E38" s="104"/>
      <c r="F38" s="131" t="s">
        <v>209</v>
      </c>
      <c r="G38" s="103"/>
      <c r="H38" s="103"/>
      <c r="I38" s="103"/>
      <c r="J38" s="103"/>
      <c r="K38" s="131" t="s">
        <v>202</v>
      </c>
      <c r="L38" s="131" t="s">
        <v>258</v>
      </c>
      <c r="M38" s="131" t="s">
        <v>236</v>
      </c>
      <c r="N38" s="131" t="s">
        <v>167</v>
      </c>
      <c r="O38" s="131" t="s">
        <v>235</v>
      </c>
      <c r="P38" s="104" t="s">
        <v>126</v>
      </c>
      <c r="Q38" s="131" t="s">
        <v>262</v>
      </c>
      <c r="R38" s="133">
        <v>15</v>
      </c>
      <c r="S38" s="107"/>
      <c r="T38" s="133">
        <v>0</v>
      </c>
      <c r="U38" s="133">
        <v>9104</v>
      </c>
      <c r="V38" s="107"/>
      <c r="W38" s="107"/>
      <c r="X38" s="107"/>
      <c r="Y38" s="107"/>
      <c r="Z38" s="107"/>
      <c r="AA38" s="107"/>
      <c r="AB38" s="107"/>
      <c r="AC38" s="108">
        <f t="shared" si="0"/>
        <v>9104</v>
      </c>
      <c r="AD38" s="110">
        <f>T38*'BPU LOT 3 - 2023 ARENH'!F$25</f>
        <v>0</v>
      </c>
      <c r="AE38" s="110">
        <f>U38*'BPU LOT 3 - 2023 ARENH'!F$26</f>
        <v>3316.0409600000003</v>
      </c>
      <c r="AF38" s="110">
        <f>V38*'BPU LOT 3 - 2023 ARENH'!F$27</f>
        <v>0</v>
      </c>
      <c r="AG38" s="110">
        <f>W38*'BPU LOT 3 - 2023 ARENH'!F$28</f>
        <v>0</v>
      </c>
      <c r="AH38" s="110">
        <f>X38*'BPU LOT 3 - 2023 ARENH'!F$30</f>
        <v>0</v>
      </c>
      <c r="AI38" s="110">
        <f>Y38*'BPU LOT 3 - 2023 ARENH'!F$31</f>
        <v>0</v>
      </c>
      <c r="AJ38" s="110">
        <f>Z38*'BPU LOT 3 - 2023 ARENH'!F$32</f>
        <v>0</v>
      </c>
      <c r="AK38" s="110">
        <f>AA38*'BPU LOT 3 - 2023 ARENH'!F$33</f>
        <v>0</v>
      </c>
      <c r="AL38" s="110">
        <f>AB38*'BPU LOT 3 - 2023 ARENH'!F$34</f>
        <v>0</v>
      </c>
      <c r="AM38" s="142">
        <f>'BPU LOT 3 - 2023 ARENH'!J$30</f>
        <v>0</v>
      </c>
      <c r="AN38" s="110">
        <f t="shared" si="1"/>
        <v>0</v>
      </c>
      <c r="AO38" s="101">
        <f>'BPU LOT 3 - 2023 ARENH'!G$30</f>
        <v>87</v>
      </c>
      <c r="AP38" s="101">
        <f t="shared" si="2"/>
        <v>23.899899999999999</v>
      </c>
      <c r="AQ38" s="101">
        <f t="shared" si="3"/>
        <v>0.98</v>
      </c>
      <c r="AR38" s="101">
        <f>'BPU LOT 3 - 2023 ARENH'!H$25</f>
        <v>9.5000000000000001E-2</v>
      </c>
      <c r="AS38" s="101">
        <f>'BPU LOT 3 - 2023 ARENH'!H$26</f>
        <v>9.5000000000000001E-2</v>
      </c>
      <c r="AT38" s="101">
        <f>'BPU LOT 3 - 2023 ARENH'!H$27</f>
        <v>9.5000000000000001E-2</v>
      </c>
      <c r="AU38" s="101">
        <f>'BPU LOT 3 - 2023 ARENH'!H$28</f>
        <v>9.5000000000000001E-2</v>
      </c>
      <c r="AV38" s="110">
        <f>'BPU LOT 3 - 2023 ARENH'!H$28</f>
        <v>9.5000000000000001E-2</v>
      </c>
      <c r="AW38" s="110">
        <f>'BPU LOT 3 - 2023 ARENH'!H$31</f>
        <v>2.4E-2</v>
      </c>
      <c r="AX38" s="110">
        <f>'BPU LOT 3 - 2023 ARENH'!H$32</f>
        <v>2.4E-2</v>
      </c>
      <c r="AY38" s="110">
        <f>'BPU LOT 3 - 2023 ARENH'!H$33</f>
        <v>2.4E-2</v>
      </c>
      <c r="AZ38" s="110">
        <f>'BPU LOT 3 - 2023 ARENH'!H$34</f>
        <v>2.4E-2</v>
      </c>
      <c r="BA38" s="110">
        <f t="shared" si="4"/>
        <v>7.3784587073450627</v>
      </c>
      <c r="BB38" s="110">
        <f>'BPU LOT 3 - 2023 ARENH'!K$30</f>
        <v>4.0000000000000001E-3</v>
      </c>
      <c r="BC38" s="110">
        <f t="shared" si="5"/>
        <v>36.416000000000004</v>
      </c>
      <c r="BD38" s="113">
        <v>39.412126399999998</v>
      </c>
      <c r="BE38" s="113">
        <v>4.0497271528998242</v>
      </c>
      <c r="BF38" s="113">
        <v>58.08352</v>
      </c>
      <c r="BG38" s="113">
        <v>0</v>
      </c>
      <c r="BH38" s="110">
        <f t="shared" si="6"/>
        <v>43.794458707345065</v>
      </c>
      <c r="BI38" s="110">
        <f t="shared" si="7"/>
        <v>145.33983226024489</v>
      </c>
    </row>
    <row r="39" spans="1:61" ht="30" x14ac:dyDescent="0.25">
      <c r="A39" s="103"/>
      <c r="B39" s="104"/>
      <c r="C39" s="104"/>
      <c r="D39" s="104"/>
      <c r="E39" s="104"/>
      <c r="F39" s="131" t="s">
        <v>134</v>
      </c>
      <c r="G39" s="103"/>
      <c r="H39" s="103"/>
      <c r="I39" s="103"/>
      <c r="J39" s="103"/>
      <c r="K39" s="131" t="s">
        <v>203</v>
      </c>
      <c r="L39" s="131" t="s">
        <v>259</v>
      </c>
      <c r="M39" s="131" t="s">
        <v>237</v>
      </c>
      <c r="N39" s="131" t="s">
        <v>158</v>
      </c>
      <c r="O39" s="131" t="s">
        <v>238</v>
      </c>
      <c r="P39" s="104" t="s">
        <v>126</v>
      </c>
      <c r="Q39" s="131" t="s">
        <v>262</v>
      </c>
      <c r="R39" s="133">
        <v>24</v>
      </c>
      <c r="S39" s="107"/>
      <c r="T39" s="133">
        <v>0</v>
      </c>
      <c r="U39" s="133">
        <v>17517</v>
      </c>
      <c r="V39" s="107"/>
      <c r="W39" s="107"/>
      <c r="X39" s="107"/>
      <c r="Y39" s="107"/>
      <c r="Z39" s="107"/>
      <c r="AA39" s="107"/>
      <c r="AB39" s="107"/>
      <c r="AC39" s="108">
        <f t="shared" si="0"/>
        <v>17517</v>
      </c>
      <c r="AD39" s="110">
        <f>T39*'BPU LOT 3 - 2023 ARENH'!F$25</f>
        <v>0</v>
      </c>
      <c r="AE39" s="110">
        <f>U39*'BPU LOT 3 - 2023 ARENH'!F$26</f>
        <v>6380.3920800000005</v>
      </c>
      <c r="AF39" s="110">
        <f>V39*'BPU LOT 3 - 2023 ARENH'!F$27</f>
        <v>0</v>
      </c>
      <c r="AG39" s="110">
        <f>W39*'BPU LOT 3 - 2023 ARENH'!F$28</f>
        <v>0</v>
      </c>
      <c r="AH39" s="110">
        <f>X39*'BPU LOT 3 - 2023 ARENH'!F$30</f>
        <v>0</v>
      </c>
      <c r="AI39" s="110">
        <f>Y39*'BPU LOT 3 - 2023 ARENH'!F$31</f>
        <v>0</v>
      </c>
      <c r="AJ39" s="110">
        <f>Z39*'BPU LOT 3 - 2023 ARENH'!F$32</f>
        <v>0</v>
      </c>
      <c r="AK39" s="110">
        <f>AA39*'BPU LOT 3 - 2023 ARENH'!F$33</f>
        <v>0</v>
      </c>
      <c r="AL39" s="110">
        <f>AB39*'BPU LOT 3 - 2023 ARENH'!F$34</f>
        <v>0</v>
      </c>
      <c r="AM39" s="142">
        <f>'BPU LOT 3 - 2023 ARENH'!J$30</f>
        <v>0</v>
      </c>
      <c r="AN39" s="110">
        <f t="shared" si="1"/>
        <v>0</v>
      </c>
      <c r="AO39" s="101">
        <f>'BPU LOT 3 - 2023 ARENH'!G$30</f>
        <v>87</v>
      </c>
      <c r="AP39" s="101">
        <f t="shared" si="2"/>
        <v>23.899899999999999</v>
      </c>
      <c r="AQ39" s="101">
        <f t="shared" si="3"/>
        <v>0.98</v>
      </c>
      <c r="AR39" s="101">
        <f>'BPU LOT 3 - 2023 ARENH'!H$25</f>
        <v>9.5000000000000001E-2</v>
      </c>
      <c r="AS39" s="101">
        <f>'BPU LOT 3 - 2023 ARENH'!H$26</f>
        <v>9.5000000000000001E-2</v>
      </c>
      <c r="AT39" s="101">
        <f>'BPU LOT 3 - 2023 ARENH'!H$27</f>
        <v>9.5000000000000001E-2</v>
      </c>
      <c r="AU39" s="101">
        <f>'BPU LOT 3 - 2023 ARENH'!H$28</f>
        <v>9.5000000000000001E-2</v>
      </c>
      <c r="AV39" s="110">
        <f>'BPU LOT 3 - 2023 ARENH'!H$28</f>
        <v>9.5000000000000001E-2</v>
      </c>
      <c r="AW39" s="110">
        <f>'BPU LOT 3 - 2023 ARENH'!H$31</f>
        <v>2.4E-2</v>
      </c>
      <c r="AX39" s="110">
        <f>'BPU LOT 3 - 2023 ARENH'!H$32</f>
        <v>2.4E-2</v>
      </c>
      <c r="AY39" s="110">
        <f>'BPU LOT 3 - 2023 ARENH'!H$33</f>
        <v>2.4E-2</v>
      </c>
      <c r="AZ39" s="110">
        <f>'BPU LOT 3 - 2023 ARENH'!H$34</f>
        <v>2.4E-2</v>
      </c>
      <c r="BA39" s="110">
        <f t="shared" si="4"/>
        <v>14.196887211836934</v>
      </c>
      <c r="BB39" s="110">
        <f>'BPU LOT 3 - 2023 ARENH'!K$30</f>
        <v>4.0000000000000001E-3</v>
      </c>
      <c r="BC39" s="110">
        <f t="shared" si="5"/>
        <v>70.067999999999998</v>
      </c>
      <c r="BD39" s="113">
        <v>75.832844699999995</v>
      </c>
      <c r="BE39" s="113">
        <v>3.1187997944853572</v>
      </c>
      <c r="BF39" s="113">
        <v>111.75845999999999</v>
      </c>
      <c r="BG39" s="113">
        <v>0</v>
      </c>
      <c r="BH39" s="110">
        <f t="shared" si="6"/>
        <v>84.264887211836935</v>
      </c>
      <c r="BI39" s="110">
        <f t="shared" si="7"/>
        <v>274.97499170632227</v>
      </c>
    </row>
    <row r="40" spans="1:61" x14ac:dyDescent="0.25">
      <c r="A40" s="103"/>
      <c r="B40" s="104"/>
      <c r="C40" s="104"/>
      <c r="D40" s="104"/>
      <c r="E40" s="104"/>
      <c r="F40" s="131" t="s">
        <v>140</v>
      </c>
      <c r="G40" s="103"/>
      <c r="H40" s="103"/>
      <c r="I40" s="103"/>
      <c r="J40" s="103"/>
      <c r="K40" s="131" t="s">
        <v>204</v>
      </c>
      <c r="L40" s="131" t="s">
        <v>156</v>
      </c>
      <c r="M40" s="131" t="s">
        <v>239</v>
      </c>
      <c r="N40" s="131" t="s">
        <v>240</v>
      </c>
      <c r="O40" s="131" t="s">
        <v>241</v>
      </c>
      <c r="P40" s="104" t="s">
        <v>126</v>
      </c>
      <c r="Q40" s="131" t="s">
        <v>262</v>
      </c>
      <c r="R40" s="133">
        <v>3</v>
      </c>
      <c r="S40" s="107"/>
      <c r="T40" s="133">
        <v>0</v>
      </c>
      <c r="U40" s="133">
        <v>6466</v>
      </c>
      <c r="V40" s="107"/>
      <c r="W40" s="107"/>
      <c r="X40" s="107"/>
      <c r="Y40" s="107"/>
      <c r="Z40" s="107"/>
      <c r="AA40" s="107"/>
      <c r="AB40" s="107"/>
      <c r="AC40" s="108">
        <f t="shared" si="0"/>
        <v>6466</v>
      </c>
      <c r="AD40" s="110">
        <f>T40*'BPU LOT 3 - 2023 ARENH'!F$25</f>
        <v>0</v>
      </c>
      <c r="AE40" s="110">
        <f>U40*'BPU LOT 3 - 2023 ARENH'!F$26</f>
        <v>2355.1758399999999</v>
      </c>
      <c r="AF40" s="110">
        <f>V40*'BPU LOT 3 - 2023 ARENH'!F$27</f>
        <v>0</v>
      </c>
      <c r="AG40" s="110">
        <f>W40*'BPU LOT 3 - 2023 ARENH'!F$28</f>
        <v>0</v>
      </c>
      <c r="AH40" s="110">
        <f>X40*'BPU LOT 3 - 2023 ARENH'!F$30</f>
        <v>0</v>
      </c>
      <c r="AI40" s="110">
        <f>Y40*'BPU LOT 3 - 2023 ARENH'!F$31</f>
        <v>0</v>
      </c>
      <c r="AJ40" s="110">
        <f>Z40*'BPU LOT 3 - 2023 ARENH'!F$32</f>
        <v>0</v>
      </c>
      <c r="AK40" s="110">
        <f>AA40*'BPU LOT 3 - 2023 ARENH'!F$33</f>
        <v>0</v>
      </c>
      <c r="AL40" s="110">
        <f>AB40*'BPU LOT 3 - 2023 ARENH'!F$34</f>
        <v>0</v>
      </c>
      <c r="AM40" s="142">
        <f>'BPU LOT 3 - 2023 ARENH'!J$30</f>
        <v>0</v>
      </c>
      <c r="AN40" s="110">
        <f t="shared" si="1"/>
        <v>0</v>
      </c>
      <c r="AO40" s="101">
        <f>'BPU LOT 3 - 2023 ARENH'!G$30</f>
        <v>87</v>
      </c>
      <c r="AP40" s="101">
        <f t="shared" si="2"/>
        <v>23.899899999999999</v>
      </c>
      <c r="AQ40" s="101">
        <f t="shared" si="3"/>
        <v>0.98</v>
      </c>
      <c r="AR40" s="101">
        <f>'BPU LOT 3 - 2023 ARENH'!H$25</f>
        <v>9.5000000000000001E-2</v>
      </c>
      <c r="AS40" s="101">
        <f>'BPU LOT 3 - 2023 ARENH'!H$26</f>
        <v>9.5000000000000001E-2</v>
      </c>
      <c r="AT40" s="101">
        <f>'BPU LOT 3 - 2023 ARENH'!H$27</f>
        <v>9.5000000000000001E-2</v>
      </c>
      <c r="AU40" s="101">
        <f>'BPU LOT 3 - 2023 ARENH'!H$28</f>
        <v>9.5000000000000001E-2</v>
      </c>
      <c r="AV40" s="110">
        <f>'BPU LOT 3 - 2023 ARENH'!H$28</f>
        <v>9.5000000000000001E-2</v>
      </c>
      <c r="AW40" s="110">
        <f>'BPU LOT 3 - 2023 ARENH'!H$31</f>
        <v>2.4E-2</v>
      </c>
      <c r="AX40" s="110">
        <f>'BPU LOT 3 - 2023 ARENH'!H$32</f>
        <v>2.4E-2</v>
      </c>
      <c r="AY40" s="110">
        <f>'BPU LOT 3 - 2023 ARENH'!H$33</f>
        <v>2.4E-2</v>
      </c>
      <c r="AZ40" s="110">
        <f>'BPU LOT 3 - 2023 ARENH'!H$34</f>
        <v>2.4E-2</v>
      </c>
      <c r="BA40" s="110">
        <f t="shared" si="4"/>
        <v>5.2404562831385295</v>
      </c>
      <c r="BB40" s="110">
        <f>'BPU LOT 3 - 2023 ARENH'!K$30</f>
        <v>4.0000000000000001E-3</v>
      </c>
      <c r="BC40" s="110">
        <f t="shared" si="5"/>
        <v>25.864000000000001</v>
      </c>
      <c r="BD40" s="113">
        <v>27.991960600000002</v>
      </c>
      <c r="BE40" s="113">
        <v>8.9619288586452193</v>
      </c>
      <c r="BF40" s="113">
        <v>41.253080000000004</v>
      </c>
      <c r="BG40" s="113">
        <v>0</v>
      </c>
      <c r="BH40" s="110">
        <f t="shared" si="6"/>
        <v>31.104456283138532</v>
      </c>
      <c r="BI40" s="110">
        <f t="shared" si="7"/>
        <v>109.31142574178375</v>
      </c>
    </row>
    <row r="41" spans="1:61" x14ac:dyDescent="0.25">
      <c r="A41" s="103"/>
      <c r="B41" s="104"/>
      <c r="C41" s="104"/>
      <c r="D41" s="104"/>
      <c r="E41" s="104"/>
      <c r="F41" s="131" t="s">
        <v>140</v>
      </c>
      <c r="G41" s="103"/>
      <c r="H41" s="103"/>
      <c r="I41" s="103"/>
      <c r="J41" s="103"/>
      <c r="K41" s="131" t="s">
        <v>205</v>
      </c>
      <c r="L41" s="131" t="s">
        <v>156</v>
      </c>
      <c r="M41" s="131" t="s">
        <v>242</v>
      </c>
      <c r="N41" s="131" t="s">
        <v>240</v>
      </c>
      <c r="O41" s="131" t="s">
        <v>241</v>
      </c>
      <c r="P41" s="104" t="s">
        <v>126</v>
      </c>
      <c r="Q41" s="131" t="s">
        <v>262</v>
      </c>
      <c r="R41" s="133">
        <v>12</v>
      </c>
      <c r="S41" s="107"/>
      <c r="T41" s="133">
        <v>0</v>
      </c>
      <c r="U41" s="133">
        <v>2670</v>
      </c>
      <c r="V41" s="107"/>
      <c r="W41" s="107"/>
      <c r="X41" s="107"/>
      <c r="Y41" s="107"/>
      <c r="Z41" s="107"/>
      <c r="AA41" s="107"/>
      <c r="AB41" s="107"/>
      <c r="AC41" s="108">
        <f t="shared" si="0"/>
        <v>2670</v>
      </c>
      <c r="AD41" s="110">
        <f>T41*'BPU LOT 3 - 2023 ARENH'!F$25</f>
        <v>0</v>
      </c>
      <c r="AE41" s="110">
        <f>U41*'BPU LOT 3 - 2023 ARENH'!F$26</f>
        <v>972.52080000000001</v>
      </c>
      <c r="AF41" s="110">
        <f>V41*'BPU LOT 3 - 2023 ARENH'!F$27</f>
        <v>0</v>
      </c>
      <c r="AG41" s="110">
        <f>W41*'BPU LOT 3 - 2023 ARENH'!F$28</f>
        <v>0</v>
      </c>
      <c r="AH41" s="110">
        <f>X41*'BPU LOT 3 - 2023 ARENH'!F$30</f>
        <v>0</v>
      </c>
      <c r="AI41" s="110">
        <f>Y41*'BPU LOT 3 - 2023 ARENH'!F$31</f>
        <v>0</v>
      </c>
      <c r="AJ41" s="110">
        <f>Z41*'BPU LOT 3 - 2023 ARENH'!F$32</f>
        <v>0</v>
      </c>
      <c r="AK41" s="110">
        <f>AA41*'BPU LOT 3 - 2023 ARENH'!F$33</f>
        <v>0</v>
      </c>
      <c r="AL41" s="110">
        <f>AB41*'BPU LOT 3 - 2023 ARENH'!F$34</f>
        <v>0</v>
      </c>
      <c r="AM41" s="142">
        <f>'BPU LOT 3 - 2023 ARENH'!J$30</f>
        <v>0</v>
      </c>
      <c r="AN41" s="110">
        <f t="shared" si="1"/>
        <v>0</v>
      </c>
      <c r="AO41" s="101">
        <f>'BPU LOT 3 - 2023 ARENH'!G$30</f>
        <v>87</v>
      </c>
      <c r="AP41" s="101">
        <f t="shared" si="2"/>
        <v>23.899899999999999</v>
      </c>
      <c r="AQ41" s="101">
        <f t="shared" si="3"/>
        <v>0.98</v>
      </c>
      <c r="AR41" s="101">
        <f>'BPU LOT 3 - 2023 ARENH'!H$25</f>
        <v>9.5000000000000001E-2</v>
      </c>
      <c r="AS41" s="101">
        <f>'BPU LOT 3 - 2023 ARENH'!H$26</f>
        <v>9.5000000000000001E-2</v>
      </c>
      <c r="AT41" s="101">
        <f>'BPU LOT 3 - 2023 ARENH'!H$27</f>
        <v>9.5000000000000001E-2</v>
      </c>
      <c r="AU41" s="101">
        <f>'BPU LOT 3 - 2023 ARENH'!H$28</f>
        <v>9.5000000000000001E-2</v>
      </c>
      <c r="AV41" s="110">
        <f>'BPU LOT 3 - 2023 ARENH'!H$28</f>
        <v>9.5000000000000001E-2</v>
      </c>
      <c r="AW41" s="110">
        <f>'BPU LOT 3 - 2023 ARENH'!H$31</f>
        <v>2.4E-2</v>
      </c>
      <c r="AX41" s="110">
        <f>'BPU LOT 3 - 2023 ARENH'!H$32</f>
        <v>2.4E-2</v>
      </c>
      <c r="AY41" s="110">
        <f>'BPU LOT 3 - 2023 ARENH'!H$33</f>
        <v>2.4E-2</v>
      </c>
      <c r="AZ41" s="110">
        <f>'BPU LOT 3 - 2023 ARENH'!H$34</f>
        <v>2.4E-2</v>
      </c>
      <c r="BA41" s="110">
        <f t="shared" si="4"/>
        <v>2.1639372527033518</v>
      </c>
      <c r="BB41" s="110">
        <f>'BPU LOT 3 - 2023 ARENH'!K$30</f>
        <v>4.0000000000000001E-3</v>
      </c>
      <c r="BC41" s="110">
        <f t="shared" si="5"/>
        <v>10.68</v>
      </c>
      <c r="BD41" s="113">
        <v>11.558697000000002</v>
      </c>
      <c r="BE41" s="113">
        <v>11.590867415730337</v>
      </c>
      <c r="BF41" s="113">
        <v>17.034599999999998</v>
      </c>
      <c r="BG41" s="113">
        <v>0</v>
      </c>
      <c r="BH41" s="110">
        <f t="shared" si="6"/>
        <v>12.843937252703352</v>
      </c>
      <c r="BI41" s="110">
        <f t="shared" si="7"/>
        <v>53.028101668433692</v>
      </c>
    </row>
    <row r="42" spans="1:61" x14ac:dyDescent="0.25">
      <c r="A42" s="103"/>
      <c r="B42" s="104"/>
      <c r="C42" s="104"/>
      <c r="D42" s="104"/>
      <c r="E42" s="104"/>
      <c r="F42" s="131" t="s">
        <v>140</v>
      </c>
      <c r="G42" s="103"/>
      <c r="H42" s="103"/>
      <c r="I42" s="103"/>
      <c r="J42" s="103"/>
      <c r="K42" s="131" t="s">
        <v>206</v>
      </c>
      <c r="L42" s="131" t="s">
        <v>156</v>
      </c>
      <c r="M42" s="131" t="s">
        <v>243</v>
      </c>
      <c r="N42" s="131" t="s">
        <v>240</v>
      </c>
      <c r="O42" s="131" t="s">
        <v>241</v>
      </c>
      <c r="P42" s="104" t="s">
        <v>126</v>
      </c>
      <c r="Q42" s="131" t="s">
        <v>262</v>
      </c>
      <c r="R42" s="133">
        <v>18</v>
      </c>
      <c r="S42" s="107"/>
      <c r="T42" s="133">
        <v>0</v>
      </c>
      <c r="U42" s="133">
        <v>492</v>
      </c>
      <c r="V42" s="107"/>
      <c r="W42" s="107"/>
      <c r="X42" s="107"/>
      <c r="Y42" s="107"/>
      <c r="Z42" s="107"/>
      <c r="AA42" s="107"/>
      <c r="AB42" s="107"/>
      <c r="AC42" s="108">
        <f t="shared" si="0"/>
        <v>492</v>
      </c>
      <c r="AD42" s="110">
        <f>T42*'BPU LOT 3 - 2023 ARENH'!F$25</f>
        <v>0</v>
      </c>
      <c r="AE42" s="110">
        <f>U42*'BPU LOT 3 - 2023 ARENH'!F$26</f>
        <v>179.20608000000001</v>
      </c>
      <c r="AF42" s="110">
        <f>V42*'BPU LOT 3 - 2023 ARENH'!F$27</f>
        <v>0</v>
      </c>
      <c r="AG42" s="110">
        <f>W42*'BPU LOT 3 - 2023 ARENH'!F$28</f>
        <v>0</v>
      </c>
      <c r="AH42" s="110">
        <f>X42*'BPU LOT 3 - 2023 ARENH'!F$30</f>
        <v>0</v>
      </c>
      <c r="AI42" s="110">
        <f>Y42*'BPU LOT 3 - 2023 ARENH'!F$31</f>
        <v>0</v>
      </c>
      <c r="AJ42" s="110">
        <f>Z42*'BPU LOT 3 - 2023 ARENH'!F$32</f>
        <v>0</v>
      </c>
      <c r="AK42" s="110">
        <f>AA42*'BPU LOT 3 - 2023 ARENH'!F$33</f>
        <v>0</v>
      </c>
      <c r="AL42" s="110">
        <f>AB42*'BPU LOT 3 - 2023 ARENH'!F$34</f>
        <v>0</v>
      </c>
      <c r="AM42" s="142">
        <f>'BPU LOT 3 - 2023 ARENH'!J$30</f>
        <v>0</v>
      </c>
      <c r="AN42" s="110">
        <f t="shared" si="1"/>
        <v>0</v>
      </c>
      <c r="AO42" s="101">
        <f>'BPU LOT 3 - 2023 ARENH'!G$30</f>
        <v>87</v>
      </c>
      <c r="AP42" s="101">
        <f t="shared" si="2"/>
        <v>23.899899999999999</v>
      </c>
      <c r="AQ42" s="101">
        <f t="shared" si="3"/>
        <v>0.98</v>
      </c>
      <c r="AR42" s="101">
        <f>'BPU LOT 3 - 2023 ARENH'!H$25</f>
        <v>9.5000000000000001E-2</v>
      </c>
      <c r="AS42" s="101">
        <f>'BPU LOT 3 - 2023 ARENH'!H$26</f>
        <v>9.5000000000000001E-2</v>
      </c>
      <c r="AT42" s="101">
        <f>'BPU LOT 3 - 2023 ARENH'!H$27</f>
        <v>9.5000000000000001E-2</v>
      </c>
      <c r="AU42" s="101">
        <f>'BPU LOT 3 - 2023 ARENH'!H$28</f>
        <v>9.5000000000000001E-2</v>
      </c>
      <c r="AV42" s="110">
        <f>'BPU LOT 3 - 2023 ARENH'!H$28</f>
        <v>9.5000000000000001E-2</v>
      </c>
      <c r="AW42" s="110">
        <f>'BPU LOT 3 - 2023 ARENH'!H$31</f>
        <v>2.4E-2</v>
      </c>
      <c r="AX42" s="110">
        <f>'BPU LOT 3 - 2023 ARENH'!H$32</f>
        <v>2.4E-2</v>
      </c>
      <c r="AY42" s="110">
        <f>'BPU LOT 3 - 2023 ARENH'!H$33</f>
        <v>2.4E-2</v>
      </c>
      <c r="AZ42" s="110">
        <f>'BPU LOT 3 - 2023 ARENH'!H$34</f>
        <v>2.4E-2</v>
      </c>
      <c r="BA42" s="110">
        <f t="shared" si="4"/>
        <v>0.39874798813859519</v>
      </c>
      <c r="BB42" s="110">
        <f>'BPU LOT 3 - 2023 ARENH'!K$30</f>
        <v>4.0000000000000001E-3</v>
      </c>
      <c r="BC42" s="110">
        <f t="shared" si="5"/>
        <v>1.968</v>
      </c>
      <c r="BD42" s="113">
        <v>2.1299172000000004</v>
      </c>
      <c r="BE42" s="113">
        <v>86.971170731707318</v>
      </c>
      <c r="BF42" s="113">
        <v>3.13896</v>
      </c>
      <c r="BG42" s="113">
        <v>0</v>
      </c>
      <c r="BH42" s="110">
        <f t="shared" si="6"/>
        <v>2.3667479881385951</v>
      </c>
      <c r="BI42" s="110">
        <f t="shared" si="7"/>
        <v>94.606795919845908</v>
      </c>
    </row>
    <row r="43" spans="1:61" x14ac:dyDescent="0.25">
      <c r="A43" s="103"/>
      <c r="B43" s="104"/>
      <c r="C43" s="104"/>
      <c r="D43" s="104"/>
      <c r="E43" s="104"/>
      <c r="F43" s="131" t="s">
        <v>140</v>
      </c>
      <c r="G43" s="103"/>
      <c r="H43" s="103"/>
      <c r="I43" s="103"/>
      <c r="J43" s="103"/>
      <c r="K43" s="131" t="s">
        <v>207</v>
      </c>
      <c r="L43" s="131" t="s">
        <v>156</v>
      </c>
      <c r="M43" s="131" t="s">
        <v>244</v>
      </c>
      <c r="N43" s="131" t="s">
        <v>240</v>
      </c>
      <c r="O43" s="131" t="s">
        <v>241</v>
      </c>
      <c r="P43" s="131" t="s">
        <v>126</v>
      </c>
      <c r="Q43" s="131" t="s">
        <v>262</v>
      </c>
      <c r="R43" s="131">
        <v>9</v>
      </c>
      <c r="S43" s="107"/>
      <c r="T43" s="133">
        <v>0</v>
      </c>
      <c r="U43" s="133">
        <v>17873</v>
      </c>
      <c r="V43" s="107"/>
      <c r="W43" s="107"/>
      <c r="X43" s="107"/>
      <c r="Y43" s="107"/>
      <c r="Z43" s="107"/>
      <c r="AA43" s="107"/>
      <c r="AB43" s="107"/>
      <c r="AC43" s="108">
        <f t="shared" si="0"/>
        <v>17873</v>
      </c>
      <c r="AD43" s="110">
        <f>T43*'BPU LOT 3 - 2023 ARENH'!F$25</f>
        <v>0</v>
      </c>
      <c r="AE43" s="110">
        <f>U43*'BPU LOT 3 - 2023 ARENH'!F$26</f>
        <v>6510.0615200000002</v>
      </c>
      <c r="AF43" s="110">
        <f>V43*'BPU LOT 3 - 2023 ARENH'!F$27</f>
        <v>0</v>
      </c>
      <c r="AG43" s="110">
        <f>W43*'BPU LOT 3 - 2023 ARENH'!F$28</f>
        <v>0</v>
      </c>
      <c r="AH43" s="110">
        <f>X43*'BPU LOT 3 - 2023 ARENH'!F$30</f>
        <v>0</v>
      </c>
      <c r="AI43" s="110">
        <f>Y43*'BPU LOT 3 - 2023 ARENH'!F$31</f>
        <v>0</v>
      </c>
      <c r="AJ43" s="110">
        <f>Z43*'BPU LOT 3 - 2023 ARENH'!F$32</f>
        <v>0</v>
      </c>
      <c r="AK43" s="110">
        <f>AA43*'BPU LOT 3 - 2023 ARENH'!F$33</f>
        <v>0</v>
      </c>
      <c r="AL43" s="110">
        <f>AB43*'BPU LOT 3 - 2023 ARENH'!F$34</f>
        <v>0</v>
      </c>
      <c r="AM43" s="142">
        <f>'BPU LOT 3 - 2023 ARENH'!J$30</f>
        <v>0</v>
      </c>
      <c r="AN43" s="110">
        <f t="shared" si="1"/>
        <v>0</v>
      </c>
      <c r="AO43" s="101">
        <f>'BPU LOT 3 - 2023 ARENH'!G$30</f>
        <v>87</v>
      </c>
      <c r="AP43" s="101">
        <f t="shared" si="2"/>
        <v>23.899899999999999</v>
      </c>
      <c r="AQ43" s="101">
        <f t="shared" si="3"/>
        <v>0.98</v>
      </c>
      <c r="AR43" s="101">
        <f>'BPU LOT 3 - 2023 ARENH'!H$25</f>
        <v>9.5000000000000001E-2</v>
      </c>
      <c r="AS43" s="101">
        <f>'BPU LOT 3 - 2023 ARENH'!H$26</f>
        <v>9.5000000000000001E-2</v>
      </c>
      <c r="AT43" s="101">
        <f>'BPU LOT 3 - 2023 ARENH'!H$27</f>
        <v>9.5000000000000001E-2</v>
      </c>
      <c r="AU43" s="101">
        <f>'BPU LOT 3 - 2023 ARENH'!H$28</f>
        <v>9.5000000000000001E-2</v>
      </c>
      <c r="AV43" s="110">
        <f>'BPU LOT 3 - 2023 ARENH'!H$28</f>
        <v>9.5000000000000001E-2</v>
      </c>
      <c r="AW43" s="110">
        <f>'BPU LOT 3 - 2023 ARENH'!H$31</f>
        <v>2.4E-2</v>
      </c>
      <c r="AX43" s="110">
        <f>'BPU LOT 3 - 2023 ARENH'!H$32</f>
        <v>2.4E-2</v>
      </c>
      <c r="AY43" s="110">
        <f>'BPU LOT 3 - 2023 ARENH'!H$33</f>
        <v>2.4E-2</v>
      </c>
      <c r="AZ43" s="110">
        <f>'BPU LOT 3 - 2023 ARENH'!H$34</f>
        <v>2.4E-2</v>
      </c>
      <c r="BA43" s="110">
        <f t="shared" si="4"/>
        <v>14.485412178864049</v>
      </c>
      <c r="BB43" s="110">
        <f>'BPU LOT 3 - 2023 ARENH'!K$30</f>
        <v>4.0000000000000001E-3</v>
      </c>
      <c r="BC43" s="110">
        <f t="shared" si="5"/>
        <v>71.492000000000004</v>
      </c>
      <c r="BD43" s="113">
        <v>77.374004299999996</v>
      </c>
      <c r="BE43" s="113">
        <v>1.4002414815643709</v>
      </c>
      <c r="BF43" s="113">
        <v>114.02974</v>
      </c>
      <c r="BG43" s="113">
        <v>0</v>
      </c>
      <c r="BH43" s="110">
        <f t="shared" si="6"/>
        <v>85.977412178864057</v>
      </c>
      <c r="BI43" s="110">
        <f t="shared" si="7"/>
        <v>278.78139796042842</v>
      </c>
    </row>
    <row r="44" spans="1:61" x14ac:dyDescent="0.25">
      <c r="A44" s="103"/>
      <c r="B44" s="104"/>
      <c r="C44" s="104"/>
      <c r="D44" s="104"/>
      <c r="E44" s="104"/>
      <c r="F44" s="131" t="s">
        <v>140</v>
      </c>
      <c r="G44" s="103"/>
      <c r="H44" s="103"/>
      <c r="I44" s="103"/>
      <c r="J44" s="103"/>
      <c r="K44" s="131" t="s">
        <v>208</v>
      </c>
      <c r="L44" s="131" t="s">
        <v>156</v>
      </c>
      <c r="M44" s="131" t="s">
        <v>242</v>
      </c>
      <c r="N44" s="131" t="s">
        <v>240</v>
      </c>
      <c r="O44" s="131" t="s">
        <v>241</v>
      </c>
      <c r="P44" s="131" t="s">
        <v>126</v>
      </c>
      <c r="Q44" s="131" t="s">
        <v>262</v>
      </c>
      <c r="R44" s="131">
        <v>4</v>
      </c>
      <c r="S44" s="133"/>
      <c r="T44" s="133">
        <v>0</v>
      </c>
      <c r="U44" s="133">
        <v>6277</v>
      </c>
      <c r="V44" s="133"/>
      <c r="W44" s="107"/>
      <c r="X44" s="107"/>
      <c r="Y44" s="107"/>
      <c r="Z44" s="107"/>
      <c r="AA44" s="107"/>
      <c r="AB44" s="107"/>
      <c r="AC44" s="108">
        <f t="shared" si="0"/>
        <v>6277</v>
      </c>
      <c r="AD44" s="110">
        <f>T44*'BPU LOT 3 - 2023 ARENH'!F$25</f>
        <v>0</v>
      </c>
      <c r="AE44" s="110">
        <f>U44*'BPU LOT 3 - 2023 ARENH'!F$26</f>
        <v>2286.33448</v>
      </c>
      <c r="AF44" s="110">
        <f>V44*'BPU LOT 3 - 2023 ARENH'!F$27</f>
        <v>0</v>
      </c>
      <c r="AG44" s="110">
        <f>W44*'BPU LOT 3 - 2023 ARENH'!F$28</f>
        <v>0</v>
      </c>
      <c r="AH44" s="110">
        <f>X44*'BPU LOT 3 - 2023 ARENH'!F$30</f>
        <v>0</v>
      </c>
      <c r="AI44" s="110">
        <f>Y44*'BPU LOT 3 - 2023 ARENH'!F$31</f>
        <v>0</v>
      </c>
      <c r="AJ44" s="110">
        <f>Z44*'BPU LOT 3 - 2023 ARENH'!F$32</f>
        <v>0</v>
      </c>
      <c r="AK44" s="110">
        <f>AA44*'BPU LOT 3 - 2023 ARENH'!F$33</f>
        <v>0</v>
      </c>
      <c r="AL44" s="110">
        <f>AB44*'BPU LOT 3 - 2023 ARENH'!F$34</f>
        <v>0</v>
      </c>
      <c r="AM44" s="142">
        <f>'BPU LOT 3 - 2023 ARENH'!J$30</f>
        <v>0</v>
      </c>
      <c r="AN44" s="110">
        <f t="shared" si="1"/>
        <v>0</v>
      </c>
      <c r="AO44" s="101">
        <f>'BPU LOT 3 - 2023 ARENH'!G$30</f>
        <v>87</v>
      </c>
      <c r="AP44" s="101">
        <f t="shared" si="2"/>
        <v>23.899899999999999</v>
      </c>
      <c r="AQ44" s="101">
        <f t="shared" si="3"/>
        <v>0.98</v>
      </c>
      <c r="AR44" s="101">
        <f>'BPU LOT 3 - 2023 ARENH'!H$25</f>
        <v>9.5000000000000001E-2</v>
      </c>
      <c r="AS44" s="101">
        <f>'BPU LOT 3 - 2023 ARENH'!H$26</f>
        <v>9.5000000000000001E-2</v>
      </c>
      <c r="AT44" s="101">
        <f>'BPU LOT 3 - 2023 ARENH'!H$27</f>
        <v>9.5000000000000001E-2</v>
      </c>
      <c r="AU44" s="101">
        <f>'BPU LOT 3 - 2023 ARENH'!H$28</f>
        <v>9.5000000000000001E-2</v>
      </c>
      <c r="AV44" s="110">
        <f>'BPU LOT 3 - 2023 ARENH'!H$28</f>
        <v>9.5000000000000001E-2</v>
      </c>
      <c r="AW44" s="110">
        <f>'BPU LOT 3 - 2023 ARENH'!H$31</f>
        <v>2.4E-2</v>
      </c>
      <c r="AX44" s="110">
        <f>'BPU LOT 3 - 2023 ARENH'!H$32</f>
        <v>2.4E-2</v>
      </c>
      <c r="AY44" s="110">
        <f>'BPU LOT 3 - 2023 ARENH'!H$33</f>
        <v>2.4E-2</v>
      </c>
      <c r="AZ44" s="110">
        <f>'BPU LOT 3 - 2023 ARENH'!H$34</f>
        <v>2.4E-2</v>
      </c>
      <c r="BA44" s="110">
        <f t="shared" si="4"/>
        <v>5.0872787023291917</v>
      </c>
      <c r="BB44" s="110">
        <f>'BPU LOT 3 - 2023 ARENH'!K$30</f>
        <v>4.0000000000000001E-3</v>
      </c>
      <c r="BC44" s="110">
        <f t="shared" si="5"/>
        <v>25.108000000000001</v>
      </c>
      <c r="BD44" s="113">
        <v>27.173760700000003</v>
      </c>
      <c r="BE44" s="113">
        <v>11.923323880834793</v>
      </c>
      <c r="BF44" s="113">
        <v>40.047260000000001</v>
      </c>
      <c r="BG44" s="113">
        <v>0</v>
      </c>
      <c r="BH44" s="110">
        <f t="shared" si="6"/>
        <v>30.19527870232919</v>
      </c>
      <c r="BI44" s="110">
        <f t="shared" si="7"/>
        <v>109.33962328316397</v>
      </c>
    </row>
    <row r="45" spans="1:61" x14ac:dyDescent="0.25">
      <c r="A45" s="103"/>
      <c r="B45" s="104"/>
      <c r="C45" s="104"/>
      <c r="D45" s="104"/>
      <c r="E45" s="104"/>
      <c r="F45" s="103"/>
      <c r="G45" s="103"/>
      <c r="H45" s="103"/>
      <c r="I45" s="103"/>
      <c r="J45" s="103"/>
      <c r="K45" s="131" t="s">
        <v>270</v>
      </c>
      <c r="L45" s="131"/>
      <c r="M45" s="131" t="s">
        <v>274</v>
      </c>
      <c r="N45" s="131" t="s">
        <v>143</v>
      </c>
      <c r="O45" s="131" t="s">
        <v>275</v>
      </c>
      <c r="P45" s="131" t="s">
        <v>126</v>
      </c>
      <c r="Q45" s="131" t="s">
        <v>262</v>
      </c>
      <c r="R45" s="131">
        <v>1</v>
      </c>
      <c r="S45" s="133"/>
      <c r="T45" s="133">
        <v>2021</v>
      </c>
      <c r="U45" s="133">
        <v>759</v>
      </c>
      <c r="V45" s="133"/>
      <c r="W45" s="107"/>
      <c r="X45" s="107"/>
      <c r="Y45" s="107"/>
      <c r="Z45" s="107"/>
      <c r="AA45" s="107"/>
      <c r="AB45" s="107"/>
      <c r="AC45" s="108">
        <f t="shared" si="0"/>
        <v>2780</v>
      </c>
      <c r="AD45" s="110">
        <f>T45*'BPU LOT 3 - 2023 ARENH'!F$25</f>
        <v>736.12904000000003</v>
      </c>
      <c r="AE45" s="110">
        <f>U45*'BPU LOT 3 - 2023 ARENH'!F$26</f>
        <v>276.45816000000002</v>
      </c>
      <c r="AF45" s="110">
        <f>V45*'BPU LOT 3 - 2023 ARENH'!F$27</f>
        <v>0</v>
      </c>
      <c r="AG45" s="110">
        <f>W45*'BPU LOT 3 - 2023 ARENH'!F$28</f>
        <v>0</v>
      </c>
      <c r="AH45" s="110">
        <f>X45*'BPU LOT 3 - 2023 ARENH'!F$30</f>
        <v>0</v>
      </c>
      <c r="AI45" s="110">
        <f>Y45*'BPU LOT 3 - 2023 ARENH'!F$31</f>
        <v>0</v>
      </c>
      <c r="AJ45" s="110">
        <f>Z45*'BPU LOT 3 - 2023 ARENH'!F$32</f>
        <v>0</v>
      </c>
      <c r="AK45" s="110">
        <f>AA45*'BPU LOT 3 - 2023 ARENH'!F$33</f>
        <v>0</v>
      </c>
      <c r="AL45" s="110">
        <f>AB45*'BPU LOT 3 - 2023 ARENH'!F$34</f>
        <v>0</v>
      </c>
      <c r="AM45" s="142">
        <f>'BPU LOT 3 - 2023 ARENH'!J$30</f>
        <v>0</v>
      </c>
      <c r="AN45" s="110">
        <f t="shared" ref="AN45:AN48" si="8">AH45+AI45+AJ45+AK45+AL45</f>
        <v>0</v>
      </c>
      <c r="AO45" s="101">
        <f>'BPU LOT 3 - 2023 ARENH'!G$30</f>
        <v>87</v>
      </c>
      <c r="AP45" s="101">
        <f t="shared" ref="AP45:AP48" si="9">L$6</f>
        <v>23.899899999999999</v>
      </c>
      <c r="AQ45" s="101">
        <f t="shared" ref="AQ45:AQ48" si="10">L$5</f>
        <v>0.98</v>
      </c>
      <c r="AR45" s="101">
        <f>'BPU LOT 3 - 2023 ARENH'!H$25</f>
        <v>9.5000000000000001E-2</v>
      </c>
      <c r="AS45" s="101">
        <f>'BPU LOT 3 - 2023 ARENH'!H$26</f>
        <v>9.5000000000000001E-2</v>
      </c>
      <c r="AT45" s="101">
        <f>'BPU LOT 3 - 2023 ARENH'!H$27</f>
        <v>9.5000000000000001E-2</v>
      </c>
      <c r="AU45" s="101">
        <f>'BPU LOT 3 - 2023 ARENH'!H$28</f>
        <v>9.5000000000000001E-2</v>
      </c>
      <c r="AV45" s="110">
        <f>'BPU LOT 3 - 2023 ARENH'!H$28</f>
        <v>9.5000000000000001E-2</v>
      </c>
      <c r="AW45" s="110">
        <f>'BPU LOT 3 - 2023 ARENH'!H$31</f>
        <v>2.4E-2</v>
      </c>
      <c r="AX45" s="110">
        <f>'BPU LOT 3 - 2023 ARENH'!H$32</f>
        <v>2.4E-2</v>
      </c>
      <c r="AY45" s="110">
        <f>'BPU LOT 3 - 2023 ARENH'!H$33</f>
        <v>2.4E-2</v>
      </c>
      <c r="AZ45" s="110">
        <f>'BPU LOT 3 - 2023 ARENH'!H$34</f>
        <v>2.4E-2</v>
      </c>
      <c r="BA45" s="110">
        <f t="shared" ref="BA45:BA48" si="11">AP45*AQ45*(AR45*AD45+AS45*AE45+AT45*AF45+AU45*AG45+AV45*AH45+AW45*AI45+AX45*AJ45+AY45*AK45+AZ45*AL45)/1000</f>
        <v>2.253088225661168</v>
      </c>
      <c r="BB45" s="110">
        <f>'BPU LOT 3 - 2023 ARENH'!K$30</f>
        <v>4.0000000000000001E-3</v>
      </c>
      <c r="BC45" s="110">
        <f t="shared" ref="BC45:BC48" si="12">BB45*AC45</f>
        <v>11.120000000000001</v>
      </c>
      <c r="BD45" s="113">
        <v>3.2857869000000006</v>
      </c>
      <c r="BE45" s="113">
        <v>31.828837944664034</v>
      </c>
      <c r="BF45" s="113">
        <v>4.8424199999999997</v>
      </c>
      <c r="BG45" s="113">
        <v>0</v>
      </c>
      <c r="BH45" s="110">
        <f t="shared" ref="BH45:BH48" si="13">BC45+BA45+AN45</f>
        <v>13.373088225661169</v>
      </c>
      <c r="BI45" s="110">
        <f t="shared" ref="BI45:BI48" si="14">BH45+BD45+BE45+BF45+BG45</f>
        <v>53.330133070325196</v>
      </c>
    </row>
    <row r="46" spans="1:61" x14ac:dyDescent="0.25">
      <c r="A46" s="103"/>
      <c r="B46" s="104"/>
      <c r="C46" s="104"/>
      <c r="D46" s="104"/>
      <c r="E46" s="104"/>
      <c r="F46" s="103"/>
      <c r="G46" s="103"/>
      <c r="H46" s="103"/>
      <c r="I46" s="103"/>
      <c r="J46" s="103"/>
      <c r="K46" s="131" t="s">
        <v>271</v>
      </c>
      <c r="L46" s="131" t="s">
        <v>132</v>
      </c>
      <c r="M46" s="131" t="s">
        <v>276</v>
      </c>
      <c r="N46" s="131" t="s">
        <v>143</v>
      </c>
      <c r="O46" s="131" t="s">
        <v>275</v>
      </c>
      <c r="P46" s="131" t="s">
        <v>126</v>
      </c>
      <c r="Q46" s="131" t="s">
        <v>262</v>
      </c>
      <c r="R46" s="131">
        <v>2</v>
      </c>
      <c r="S46" s="133"/>
      <c r="T46" s="133">
        <v>2021</v>
      </c>
      <c r="U46" s="133">
        <v>2618</v>
      </c>
      <c r="V46" s="133"/>
      <c r="W46" s="107"/>
      <c r="X46" s="107"/>
      <c r="Y46" s="107"/>
      <c r="Z46" s="107"/>
      <c r="AA46" s="107"/>
      <c r="AB46" s="107"/>
      <c r="AC46" s="108">
        <f t="shared" si="0"/>
        <v>4639</v>
      </c>
      <c r="AD46" s="110">
        <f>T46*'BPU LOT 3 - 2023 ARENH'!F$25</f>
        <v>736.12904000000003</v>
      </c>
      <c r="AE46" s="110">
        <f>U46*'BPU LOT 3 - 2023 ARENH'!F$26</f>
        <v>953.58032000000003</v>
      </c>
      <c r="AF46" s="110">
        <f>V46*'BPU LOT 3 - 2023 ARENH'!F$27</f>
        <v>0</v>
      </c>
      <c r="AG46" s="110">
        <f>W46*'BPU LOT 3 - 2023 ARENH'!F$28</f>
        <v>0</v>
      </c>
      <c r="AH46" s="110">
        <f>X46*'BPU LOT 3 - 2023 ARENH'!F$30</f>
        <v>0</v>
      </c>
      <c r="AI46" s="110">
        <f>Y46*'BPU LOT 3 - 2023 ARENH'!F$31</f>
        <v>0</v>
      </c>
      <c r="AJ46" s="110">
        <f>Z46*'BPU LOT 3 - 2023 ARENH'!F$32</f>
        <v>0</v>
      </c>
      <c r="AK46" s="110">
        <f>AA46*'BPU LOT 3 - 2023 ARENH'!F$33</f>
        <v>0</v>
      </c>
      <c r="AL46" s="110">
        <f>AB46*'BPU LOT 3 - 2023 ARENH'!F$34</f>
        <v>0</v>
      </c>
      <c r="AM46" s="142">
        <f>'BPU LOT 3 - 2023 ARENH'!J$30</f>
        <v>0</v>
      </c>
      <c r="AN46" s="110">
        <f t="shared" si="8"/>
        <v>0</v>
      </c>
      <c r="AO46" s="101">
        <f>'BPU LOT 3 - 2023 ARENH'!G$30</f>
        <v>87</v>
      </c>
      <c r="AP46" s="101">
        <f t="shared" si="9"/>
        <v>23.899899999999999</v>
      </c>
      <c r="AQ46" s="101">
        <f t="shared" si="10"/>
        <v>0.98</v>
      </c>
      <c r="AR46" s="101">
        <f>'BPU LOT 3 - 2023 ARENH'!H$25</f>
        <v>9.5000000000000001E-2</v>
      </c>
      <c r="AS46" s="101">
        <f>'BPU LOT 3 - 2023 ARENH'!H$26</f>
        <v>9.5000000000000001E-2</v>
      </c>
      <c r="AT46" s="101">
        <f>'BPU LOT 3 - 2023 ARENH'!H$27</f>
        <v>9.5000000000000001E-2</v>
      </c>
      <c r="AU46" s="101">
        <f>'BPU LOT 3 - 2023 ARENH'!H$28</f>
        <v>9.5000000000000001E-2</v>
      </c>
      <c r="AV46" s="110">
        <f>'BPU LOT 3 - 2023 ARENH'!H$28</f>
        <v>9.5000000000000001E-2</v>
      </c>
      <c r="AW46" s="110">
        <f>'BPU LOT 3 - 2023 ARENH'!H$31</f>
        <v>2.4E-2</v>
      </c>
      <c r="AX46" s="110">
        <f>'BPU LOT 3 - 2023 ARENH'!H$32</f>
        <v>2.4E-2</v>
      </c>
      <c r="AY46" s="110">
        <f>'BPU LOT 3 - 2023 ARENH'!H$33</f>
        <v>2.4E-2</v>
      </c>
      <c r="AZ46" s="110">
        <f>'BPU LOT 3 - 2023 ARENH'!H$34</f>
        <v>2.4E-2</v>
      </c>
      <c r="BA46" s="110">
        <f t="shared" si="11"/>
        <v>3.7597396686482587</v>
      </c>
      <c r="BB46" s="110">
        <f>'BPU LOT 3 - 2023 ARENH'!K$30</f>
        <v>4.0000000000000001E-3</v>
      </c>
      <c r="BC46" s="110">
        <f t="shared" si="12"/>
        <v>18.556000000000001</v>
      </c>
      <c r="BD46" s="113">
        <v>11.3335838</v>
      </c>
      <c r="BE46" s="113">
        <v>15.681038961038965</v>
      </c>
      <c r="BF46" s="113">
        <v>16.702840000000002</v>
      </c>
      <c r="BG46" s="113">
        <v>0</v>
      </c>
      <c r="BH46" s="110">
        <f t="shared" si="13"/>
        <v>22.315739668648259</v>
      </c>
      <c r="BI46" s="110">
        <f t="shared" si="14"/>
        <v>66.033202429687236</v>
      </c>
    </row>
    <row r="47" spans="1:61" x14ac:dyDescent="0.25">
      <c r="K47" s="131" t="s">
        <v>272</v>
      </c>
      <c r="L47" s="131" t="s">
        <v>132</v>
      </c>
      <c r="M47" s="131" t="s">
        <v>277</v>
      </c>
      <c r="N47" s="131" t="s">
        <v>143</v>
      </c>
      <c r="O47" s="131" t="s">
        <v>275</v>
      </c>
      <c r="P47" s="131" t="s">
        <v>126</v>
      </c>
      <c r="Q47" s="131" t="s">
        <v>262</v>
      </c>
      <c r="R47" s="131">
        <v>2</v>
      </c>
      <c r="S47" s="133"/>
      <c r="T47" s="133">
        <v>2021</v>
      </c>
      <c r="U47" s="133">
        <v>1110</v>
      </c>
      <c r="V47" s="133"/>
      <c r="W47" s="107"/>
      <c r="X47" s="107"/>
      <c r="Y47" s="107"/>
      <c r="Z47" s="107"/>
      <c r="AA47" s="107"/>
      <c r="AB47" s="107"/>
      <c r="AC47" s="108">
        <f t="shared" si="0"/>
        <v>3131</v>
      </c>
      <c r="AD47" s="110">
        <f>T47*'BPU LOT 3 - 2023 ARENH'!F$25</f>
        <v>736.12904000000003</v>
      </c>
      <c r="AE47" s="110">
        <f>U47*'BPU LOT 3 - 2023 ARENH'!F$26</f>
        <v>404.3064</v>
      </c>
      <c r="AF47" s="110">
        <f>V47*'BPU LOT 3 - 2023 ARENH'!F$27</f>
        <v>0</v>
      </c>
      <c r="AG47" s="110">
        <f>W47*'BPU LOT 3 - 2023 ARENH'!F$28</f>
        <v>0</v>
      </c>
      <c r="AH47" s="110">
        <f>X47*'BPU LOT 3 - 2023 ARENH'!F$30</f>
        <v>0</v>
      </c>
      <c r="AI47" s="110">
        <f>Y47*'BPU LOT 3 - 2023 ARENH'!F$31</f>
        <v>0</v>
      </c>
      <c r="AJ47" s="110">
        <f>Z47*'BPU LOT 3 - 2023 ARENH'!F$32</f>
        <v>0</v>
      </c>
      <c r="AK47" s="110">
        <f>AA47*'BPU LOT 3 - 2023 ARENH'!F$33</f>
        <v>0</v>
      </c>
      <c r="AL47" s="110">
        <f>AB47*'BPU LOT 3 - 2023 ARENH'!F$34</f>
        <v>0</v>
      </c>
      <c r="AM47" s="142">
        <f>'BPU LOT 3 - 2023 ARENH'!J$30</f>
        <v>0</v>
      </c>
      <c r="AN47" s="110">
        <f t="shared" si="8"/>
        <v>0</v>
      </c>
      <c r="AO47" s="101">
        <f>'BPU LOT 3 - 2023 ARENH'!G$30</f>
        <v>87</v>
      </c>
      <c r="AP47" s="101">
        <f t="shared" si="9"/>
        <v>23.899899999999999</v>
      </c>
      <c r="AQ47" s="101">
        <f t="shared" si="10"/>
        <v>0.98</v>
      </c>
      <c r="AR47" s="101">
        <f>'BPU LOT 3 - 2023 ARENH'!H$25</f>
        <v>9.5000000000000001E-2</v>
      </c>
      <c r="AS47" s="101">
        <f>'BPU LOT 3 - 2023 ARENH'!H$26</f>
        <v>9.5000000000000001E-2</v>
      </c>
      <c r="AT47" s="101">
        <f>'BPU LOT 3 - 2023 ARENH'!H$27</f>
        <v>9.5000000000000001E-2</v>
      </c>
      <c r="AU47" s="101">
        <f>'BPU LOT 3 - 2023 ARENH'!H$28</f>
        <v>9.5000000000000001E-2</v>
      </c>
      <c r="AV47" s="110">
        <f>'BPU LOT 3 - 2023 ARENH'!H$28</f>
        <v>9.5000000000000001E-2</v>
      </c>
      <c r="AW47" s="110">
        <f>'BPU LOT 3 - 2023 ARENH'!H$31</f>
        <v>2.4E-2</v>
      </c>
      <c r="AX47" s="110">
        <f>'BPU LOT 3 - 2023 ARENH'!H$32</f>
        <v>2.4E-2</v>
      </c>
      <c r="AY47" s="110">
        <f>'BPU LOT 3 - 2023 ARENH'!H$33</f>
        <v>2.4E-2</v>
      </c>
      <c r="AZ47" s="110">
        <f>'BPU LOT 3 - 2023 ARENH'!H$34</f>
        <v>2.4E-2</v>
      </c>
      <c r="BA47" s="110">
        <f t="shared" si="11"/>
        <v>2.5375608757356534</v>
      </c>
      <c r="BB47" s="110">
        <f>'BPU LOT 3 - 2023 ARENH'!K$30</f>
        <v>4.0000000000000001E-3</v>
      </c>
      <c r="BC47" s="110">
        <f t="shared" si="12"/>
        <v>12.524000000000001</v>
      </c>
      <c r="BD47" s="113">
        <v>4.805301</v>
      </c>
      <c r="BE47" s="113">
        <v>36.984648648648651</v>
      </c>
      <c r="BF47" s="113">
        <v>7.0818000000000003</v>
      </c>
      <c r="BG47" s="113">
        <v>0</v>
      </c>
      <c r="BH47" s="110">
        <f t="shared" si="13"/>
        <v>15.061560875735655</v>
      </c>
      <c r="BI47" s="110">
        <f t="shared" si="14"/>
        <v>63.933310524384311</v>
      </c>
    </row>
    <row r="48" spans="1:61" s="43" customFormat="1" x14ac:dyDescent="0.25">
      <c r="K48" s="131" t="s">
        <v>273</v>
      </c>
      <c r="L48" s="131" t="s">
        <v>132</v>
      </c>
      <c r="M48" s="131" t="s">
        <v>278</v>
      </c>
      <c r="N48" s="131" t="s">
        <v>143</v>
      </c>
      <c r="O48" s="131" t="s">
        <v>275</v>
      </c>
      <c r="P48" s="131" t="s">
        <v>126</v>
      </c>
      <c r="Q48" s="131" t="s">
        <v>262</v>
      </c>
      <c r="R48" s="131">
        <v>1</v>
      </c>
      <c r="S48" s="133"/>
      <c r="T48" s="133">
        <v>2021</v>
      </c>
      <c r="U48" s="133">
        <v>166</v>
      </c>
      <c r="V48" s="133"/>
      <c r="W48" s="107"/>
      <c r="X48" s="107"/>
      <c r="Y48" s="107"/>
      <c r="Z48" s="107"/>
      <c r="AA48" s="107"/>
      <c r="AB48" s="107"/>
      <c r="AC48" s="108">
        <f t="shared" si="0"/>
        <v>2187</v>
      </c>
      <c r="AD48" s="110">
        <f>T48*'BPU LOT 3 - 2023 ARENH'!F$25</f>
        <v>736.12904000000003</v>
      </c>
      <c r="AE48" s="110">
        <f>U48*'BPU LOT 3 - 2023 ARENH'!F$26</f>
        <v>60.463840000000005</v>
      </c>
      <c r="AF48" s="110">
        <f>V48*'BPU LOT 3 - 2023 ARENH'!F$27</f>
        <v>0</v>
      </c>
      <c r="AG48" s="110">
        <f>W48*'BPU LOT 3 - 2023 ARENH'!F$28</f>
        <v>0</v>
      </c>
      <c r="AH48" s="110">
        <f>X48*'BPU LOT 3 - 2023 ARENH'!F$30</f>
        <v>0</v>
      </c>
      <c r="AI48" s="110">
        <f>Y48*'BPU LOT 3 - 2023 ARENH'!F$31</f>
        <v>0</v>
      </c>
      <c r="AJ48" s="110">
        <f>Z48*'BPU LOT 3 - 2023 ARENH'!F$32</f>
        <v>0</v>
      </c>
      <c r="AK48" s="110">
        <f>AA48*'BPU LOT 3 - 2023 ARENH'!F$33</f>
        <v>0</v>
      </c>
      <c r="AL48" s="110">
        <f>AB48*'BPU LOT 3 - 2023 ARENH'!F$34</f>
        <v>0</v>
      </c>
      <c r="AM48" s="142">
        <f>'BPU LOT 3 - 2023 ARENH'!J$30</f>
        <v>0</v>
      </c>
      <c r="AN48" s="110">
        <f t="shared" si="8"/>
        <v>0</v>
      </c>
      <c r="AO48" s="101">
        <f>'BPU LOT 3 - 2023 ARENH'!G$30</f>
        <v>87</v>
      </c>
      <c r="AP48" s="101">
        <f t="shared" si="9"/>
        <v>23.899899999999999</v>
      </c>
      <c r="AQ48" s="101">
        <f t="shared" si="10"/>
        <v>0.98</v>
      </c>
      <c r="AR48" s="101">
        <f>'BPU LOT 3 - 2023 ARENH'!H$25</f>
        <v>9.5000000000000001E-2</v>
      </c>
      <c r="AS48" s="101">
        <f>'BPU LOT 3 - 2023 ARENH'!H$26</f>
        <v>9.5000000000000001E-2</v>
      </c>
      <c r="AT48" s="101">
        <f>'BPU LOT 3 - 2023 ARENH'!H$27</f>
        <v>9.5000000000000001E-2</v>
      </c>
      <c r="AU48" s="101">
        <f>'BPU LOT 3 - 2023 ARENH'!H$28</f>
        <v>9.5000000000000001E-2</v>
      </c>
      <c r="AV48" s="110">
        <f>'BPU LOT 3 - 2023 ARENH'!H$28</f>
        <v>9.5000000000000001E-2</v>
      </c>
      <c r="AW48" s="110">
        <f>'BPU LOT 3 - 2023 ARENH'!H$31</f>
        <v>2.4E-2</v>
      </c>
      <c r="AX48" s="110">
        <f>'BPU LOT 3 - 2023 ARENH'!H$32</f>
        <v>2.4E-2</v>
      </c>
      <c r="AY48" s="110">
        <f>'BPU LOT 3 - 2023 ARENH'!H$33</f>
        <v>2.4E-2</v>
      </c>
      <c r="AZ48" s="110">
        <f>'BPU LOT 3 - 2023 ARENH'!H$34</f>
        <v>2.4E-2</v>
      </c>
      <c r="BA48" s="110">
        <f t="shared" si="11"/>
        <v>1.7724834350794871</v>
      </c>
      <c r="BB48" s="110">
        <f>'BPU LOT 3 - 2023 ARENH'!K$30</f>
        <v>4.0000000000000001E-3</v>
      </c>
      <c r="BC48" s="110">
        <f t="shared" si="12"/>
        <v>8.7479999999999993</v>
      </c>
      <c r="BD48" s="113">
        <v>0.71863060000000012</v>
      </c>
      <c r="BE48" s="113">
        <v>145.53065060240962</v>
      </c>
      <c r="BF48" s="113">
        <v>1.05908</v>
      </c>
      <c r="BG48" s="113">
        <v>0</v>
      </c>
      <c r="BH48" s="110">
        <f t="shared" si="13"/>
        <v>10.520483435079486</v>
      </c>
      <c r="BI48" s="110">
        <f t="shared" si="14"/>
        <v>157.82884463748911</v>
      </c>
    </row>
    <row r="49" spans="11:61" s="141" customFormat="1" x14ac:dyDescent="0.25">
      <c r="K49" s="143"/>
      <c r="L49" s="143"/>
      <c r="M49" s="143"/>
      <c r="N49" s="143"/>
      <c r="O49" s="143"/>
      <c r="P49" s="143"/>
      <c r="Q49" s="143"/>
      <c r="R49" s="143"/>
      <c r="S49" s="144"/>
      <c r="T49" s="144"/>
      <c r="U49" s="144"/>
      <c r="V49" s="144"/>
      <c r="W49" s="118"/>
      <c r="X49" s="118"/>
      <c r="Y49" s="118"/>
      <c r="Z49" s="118"/>
      <c r="AA49" s="118"/>
      <c r="AB49" s="118"/>
      <c r="AC49" s="108"/>
      <c r="AD49" s="110"/>
      <c r="AE49" s="110"/>
      <c r="AF49" s="110"/>
      <c r="AG49" s="110"/>
      <c r="AH49" s="110"/>
      <c r="AI49" s="110"/>
      <c r="AJ49" s="110"/>
      <c r="AK49" s="110"/>
      <c r="AL49" s="110"/>
      <c r="AM49" s="142"/>
      <c r="AN49" s="110"/>
      <c r="AO49" s="101"/>
      <c r="AP49" s="101"/>
      <c r="AQ49" s="101"/>
      <c r="AR49" s="101"/>
      <c r="AS49" s="101"/>
      <c r="AT49" s="101"/>
      <c r="AU49" s="101"/>
      <c r="AV49" s="110"/>
      <c r="AW49" s="110"/>
      <c r="AX49" s="110"/>
      <c r="AY49" s="110"/>
      <c r="AZ49" s="110"/>
      <c r="BA49" s="110"/>
      <c r="BB49" s="110"/>
      <c r="BC49" s="110"/>
      <c r="BD49" s="145"/>
      <c r="BE49" s="145"/>
      <c r="BF49" s="145"/>
      <c r="BG49" s="145"/>
      <c r="BH49" s="110"/>
      <c r="BI49" s="110"/>
    </row>
    <row r="50" spans="11:61" s="141" customFormat="1" ht="15.75" thickBot="1" x14ac:dyDescent="0.3">
      <c r="K50" s="143"/>
      <c r="L50" s="143"/>
      <c r="M50" s="143"/>
      <c r="N50" s="143"/>
      <c r="O50" s="143"/>
      <c r="P50" s="143"/>
      <c r="Q50" s="143"/>
      <c r="R50" s="143"/>
      <c r="S50" s="144"/>
      <c r="T50" s="144"/>
      <c r="U50" s="144"/>
      <c r="V50" s="144"/>
      <c r="W50" s="118"/>
      <c r="X50" s="118"/>
      <c r="Y50" s="118"/>
      <c r="Z50" s="118"/>
      <c r="AA50" s="118"/>
      <c r="AB50" s="118"/>
      <c r="AC50" s="108"/>
      <c r="AD50" s="110"/>
      <c r="AE50" s="110"/>
      <c r="AF50" s="110"/>
      <c r="AG50" s="110"/>
      <c r="AH50" s="110"/>
      <c r="AI50" s="110"/>
      <c r="AJ50" s="110"/>
      <c r="AK50" s="110"/>
      <c r="AL50" s="110"/>
      <c r="AM50" s="142"/>
      <c r="AN50" s="110"/>
      <c r="AO50" s="101"/>
      <c r="AP50" s="101"/>
      <c r="AQ50" s="101"/>
      <c r="AR50" s="101"/>
      <c r="AS50" s="101"/>
      <c r="AT50" s="101"/>
      <c r="AU50" s="101"/>
      <c r="AV50" s="110"/>
      <c r="AW50" s="110"/>
      <c r="AX50" s="110"/>
      <c r="AY50" s="110"/>
      <c r="AZ50" s="110"/>
      <c r="BA50" s="110"/>
      <c r="BB50" s="110"/>
      <c r="BC50" s="110"/>
      <c r="BD50" s="145"/>
      <c r="BE50" s="145"/>
      <c r="BF50" s="145"/>
      <c r="BG50" s="145"/>
      <c r="BH50" s="110"/>
      <c r="BI50" s="110"/>
    </row>
    <row r="51" spans="11:61" s="43" customFormat="1" ht="15.75" customHeight="1" thickTop="1" thickBot="1" x14ac:dyDescent="0.3">
      <c r="AC51" s="179" t="s">
        <v>104</v>
      </c>
      <c r="AD51" s="110"/>
      <c r="AH51" s="187" t="s">
        <v>106</v>
      </c>
      <c r="AI51" s="187" t="s">
        <v>107</v>
      </c>
      <c r="AJ51" s="187" t="s">
        <v>108</v>
      </c>
      <c r="AK51" s="187" t="s">
        <v>109</v>
      </c>
      <c r="AL51" s="187" t="s">
        <v>110</v>
      </c>
      <c r="AM51" s="178" t="s">
        <v>103</v>
      </c>
      <c r="AN51" s="188" t="s">
        <v>105</v>
      </c>
      <c r="BA51" s="171" t="s">
        <v>111</v>
      </c>
      <c r="BB51" s="170"/>
      <c r="BC51" s="173" t="s">
        <v>112</v>
      </c>
      <c r="BD51" s="164" t="s">
        <v>113</v>
      </c>
      <c r="BE51" s="175" t="s">
        <v>114</v>
      </c>
      <c r="BF51" s="164" t="s">
        <v>115</v>
      </c>
      <c r="BG51" s="164" t="s">
        <v>116</v>
      </c>
      <c r="BH51" s="166" t="s">
        <v>117</v>
      </c>
      <c r="BI51" s="168" t="s">
        <v>118</v>
      </c>
    </row>
    <row r="52" spans="11:61" ht="15.75" customHeight="1" thickTop="1" thickBot="1" x14ac:dyDescent="0.3">
      <c r="AC52" s="179"/>
      <c r="AD52" s="110"/>
      <c r="AH52" s="187"/>
      <c r="AI52" s="187"/>
      <c r="AJ52" s="187"/>
      <c r="AK52" s="187"/>
      <c r="AL52" s="187"/>
      <c r="AM52" s="178"/>
      <c r="AN52" s="188"/>
      <c r="BA52" s="172"/>
      <c r="BB52" s="170"/>
      <c r="BC52" s="174"/>
      <c r="BD52" s="165"/>
      <c r="BE52" s="176"/>
      <c r="BF52" s="165"/>
      <c r="BG52" s="165"/>
      <c r="BH52" s="167"/>
      <c r="BI52" s="169"/>
    </row>
    <row r="53" spans="11:61" ht="16.5" thickTop="1" thickBot="1" x14ac:dyDescent="0.3">
      <c r="AC53" s="119">
        <f>SUM(AC12:AC52)</f>
        <v>1479087</v>
      </c>
      <c r="AH53" s="120">
        <f t="shared" ref="AH53:AN53" si="15">SUM(AH12:AH52)</f>
        <v>64479.08481</v>
      </c>
      <c r="AI53" s="120">
        <f t="shared" si="15"/>
        <v>53809.839510000013</v>
      </c>
      <c r="AJ53" s="120">
        <f t="shared" si="15"/>
        <v>50933.478749999995</v>
      </c>
      <c r="AK53" s="120">
        <f t="shared" si="15"/>
        <v>42928.803959999997</v>
      </c>
      <c r="AL53" s="120">
        <f t="shared" si="15"/>
        <v>5073.1655100000007</v>
      </c>
      <c r="AM53" s="120">
        <f t="shared" si="15"/>
        <v>0</v>
      </c>
      <c r="AN53" s="121">
        <f t="shared" si="15"/>
        <v>217224.37254000007</v>
      </c>
      <c r="AO53" s="115"/>
      <c r="AP53" s="115"/>
      <c r="AQ53" s="115"/>
      <c r="AR53" s="115"/>
      <c r="AS53" s="115"/>
      <c r="AT53" s="115"/>
      <c r="AU53" s="115"/>
      <c r="AV53" s="115"/>
      <c r="AW53" s="115"/>
      <c r="AX53" s="115"/>
      <c r="AY53" s="115"/>
      <c r="AZ53" s="115"/>
      <c r="BA53" s="122">
        <f>SUM(BA12:BA52)</f>
        <v>368.22475298831989</v>
      </c>
      <c r="BB53" s="170"/>
      <c r="BC53" s="122">
        <f t="shared" ref="BC53:BI53" si="16">SUM(BC12:BC52)</f>
        <v>5916.348</v>
      </c>
      <c r="BD53" s="122">
        <f t="shared" si="16"/>
        <v>3535.8939204999997</v>
      </c>
      <c r="BE53" s="122">
        <f t="shared" si="16"/>
        <v>4954.1245575398352</v>
      </c>
      <c r="BF53" s="122">
        <f t="shared" si="16"/>
        <v>3961.4806400000002</v>
      </c>
      <c r="BG53" s="122">
        <f t="shared" si="16"/>
        <v>0</v>
      </c>
      <c r="BH53" s="122">
        <f t="shared" si="16"/>
        <v>223508.9452929883</v>
      </c>
      <c r="BI53" s="122">
        <f t="shared" si="16"/>
        <v>235960.44441102821</v>
      </c>
    </row>
    <row r="54" spans="11:61" ht="15.75" thickTop="1" x14ac:dyDescent="0.25"/>
  </sheetData>
  <autoFilter ref="A11:BI46" xr:uid="{00000000-0009-0000-0000-000001000000}"/>
  <mergeCells count="32">
    <mergeCell ref="BD9:BG9"/>
    <mergeCell ref="AP10:BA10"/>
    <mergeCell ref="BH10:BI10"/>
    <mergeCell ref="K10:K11"/>
    <mergeCell ref="P10:S10"/>
    <mergeCell ref="BB10:BC10"/>
    <mergeCell ref="BD10:BG10"/>
    <mergeCell ref="AO10:AO11"/>
    <mergeCell ref="M9:O9"/>
    <mergeCell ref="A10:J10"/>
    <mergeCell ref="M10:O10"/>
    <mergeCell ref="L10:L11"/>
    <mergeCell ref="AK51:AK52"/>
    <mergeCell ref="AN51:AN52"/>
    <mergeCell ref="AL51:AL52"/>
    <mergeCell ref="AH51:AH52"/>
    <mergeCell ref="AI51:AI52"/>
    <mergeCell ref="AJ51:AJ52"/>
    <mergeCell ref="M1:O1"/>
    <mergeCell ref="M2:O2"/>
    <mergeCell ref="AM51:AM52"/>
    <mergeCell ref="AC51:AC52"/>
    <mergeCell ref="AD10:AN10"/>
    <mergeCell ref="BG51:BG52"/>
    <mergeCell ref="BH51:BH52"/>
    <mergeCell ref="BI51:BI52"/>
    <mergeCell ref="BB51:BB53"/>
    <mergeCell ref="BA51:BA52"/>
    <mergeCell ref="BC51:BC52"/>
    <mergeCell ref="BD51:BD52"/>
    <mergeCell ref="BE51:BE52"/>
    <mergeCell ref="BF51:BF5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"/>
  <sheetViews>
    <sheetView showGridLines="0" workbookViewId="0">
      <selection activeCell="B4" sqref="B4"/>
    </sheetView>
  </sheetViews>
  <sheetFormatPr baseColWidth="10" defaultRowHeight="15" x14ac:dyDescent="0.25"/>
  <cols>
    <col min="1" max="1" width="20.85546875" customWidth="1"/>
    <col min="2" max="2" width="28.42578125" customWidth="1"/>
    <col min="3" max="3" width="19.5703125" customWidth="1"/>
    <col min="4" max="4" width="22.42578125" customWidth="1"/>
    <col min="5" max="5" width="16.28515625" customWidth="1"/>
    <col min="6" max="6" width="21.7109375" customWidth="1"/>
    <col min="7" max="7" width="18.28515625" style="32" customWidth="1"/>
    <col min="8" max="8" width="21" customWidth="1"/>
    <col min="9" max="9" width="24.42578125" customWidth="1"/>
  </cols>
  <sheetData>
    <row r="1" spans="1:9" ht="15.75" thickBot="1" x14ac:dyDescent="0.3"/>
    <row r="2" spans="1:9" x14ac:dyDescent="0.25">
      <c r="A2" s="41"/>
      <c r="B2" s="58"/>
      <c r="C2" s="58"/>
      <c r="D2" s="58"/>
      <c r="E2" s="58"/>
      <c r="F2" s="58"/>
      <c r="G2" s="58"/>
      <c r="H2" s="58"/>
      <c r="I2" s="59"/>
    </row>
    <row r="3" spans="1:9" ht="47.25" customHeight="1" x14ac:dyDescent="0.25">
      <c r="A3" s="39" t="s">
        <v>0</v>
      </c>
      <c r="B3" s="45" t="s">
        <v>279</v>
      </c>
      <c r="C3" s="57"/>
      <c r="D3" s="159" t="s">
        <v>124</v>
      </c>
      <c r="E3" s="159"/>
      <c r="F3" s="159"/>
      <c r="G3" s="57"/>
      <c r="H3" s="160" t="s">
        <v>39</v>
      </c>
      <c r="I3" s="203"/>
    </row>
    <row r="4" spans="1:9" x14ac:dyDescent="0.25">
      <c r="A4" s="36"/>
      <c r="B4" s="71"/>
      <c r="C4" s="57"/>
      <c r="D4" s="61"/>
      <c r="E4" s="57"/>
      <c r="F4" s="57"/>
      <c r="G4" s="57"/>
      <c r="H4" s="46" t="s">
        <v>5</v>
      </c>
      <c r="I4" s="34">
        <v>0.15</v>
      </c>
    </row>
    <row r="5" spans="1:9" x14ac:dyDescent="0.25">
      <c r="A5" s="39" t="s">
        <v>1</v>
      </c>
      <c r="B5" s="70" t="s">
        <v>2</v>
      </c>
      <c r="C5" s="57"/>
      <c r="D5" s="57"/>
      <c r="E5" s="57"/>
      <c r="F5" s="57"/>
      <c r="G5" s="60"/>
      <c r="H5" s="44" t="s">
        <v>6</v>
      </c>
      <c r="I5" s="42">
        <v>-0.15</v>
      </c>
    </row>
    <row r="6" spans="1:9" x14ac:dyDescent="0.25">
      <c r="A6" s="36"/>
      <c r="B6" s="57"/>
      <c r="C6" s="57"/>
      <c r="D6" s="57"/>
      <c r="E6" s="57"/>
      <c r="F6" s="57"/>
      <c r="G6" s="57"/>
      <c r="H6" s="57"/>
      <c r="I6" s="62"/>
    </row>
    <row r="7" spans="1:9" x14ac:dyDescent="0.25">
      <c r="A7" s="40" t="s">
        <v>3</v>
      </c>
      <c r="B7" s="48">
        <v>44927</v>
      </c>
      <c r="C7" s="57"/>
      <c r="D7" s="57"/>
      <c r="E7" s="57"/>
      <c r="F7" s="57"/>
      <c r="G7" s="57"/>
      <c r="H7" s="204" t="s">
        <v>7</v>
      </c>
      <c r="I7" s="205"/>
    </row>
    <row r="8" spans="1:9" x14ac:dyDescent="0.25">
      <c r="A8" s="38" t="s">
        <v>4</v>
      </c>
      <c r="B8" s="49">
        <v>45291</v>
      </c>
      <c r="C8" s="57"/>
      <c r="D8" s="57"/>
      <c r="E8" s="57"/>
      <c r="F8" s="57"/>
      <c r="G8" s="57"/>
      <c r="H8" s="204"/>
      <c r="I8" s="205"/>
    </row>
    <row r="9" spans="1:9" x14ac:dyDescent="0.25">
      <c r="A9" s="36"/>
      <c r="B9" s="57"/>
      <c r="C9" s="57"/>
      <c r="D9" s="57"/>
      <c r="E9" s="57"/>
      <c r="F9" s="57"/>
      <c r="G9" s="57"/>
      <c r="H9" s="57"/>
      <c r="I9" s="62"/>
    </row>
    <row r="10" spans="1:9" x14ac:dyDescent="0.25">
      <c r="A10" s="36"/>
      <c r="B10" s="57"/>
      <c r="C10" s="57"/>
      <c r="D10" s="57"/>
      <c r="E10" s="57"/>
      <c r="F10" s="57"/>
      <c r="G10" s="57"/>
      <c r="H10" s="57"/>
      <c r="I10" s="62"/>
    </row>
    <row r="11" spans="1:9" ht="21" x14ac:dyDescent="0.35">
      <c r="A11" s="37" t="s">
        <v>53</v>
      </c>
      <c r="B11" s="63"/>
      <c r="C11" s="63"/>
      <c r="D11" s="63"/>
      <c r="E11" s="64"/>
      <c r="F11" s="64"/>
      <c r="G11" s="64"/>
      <c r="H11" s="64"/>
      <c r="I11" s="65"/>
    </row>
    <row r="12" spans="1:9" x14ac:dyDescent="0.25">
      <c r="A12" s="36"/>
      <c r="B12" s="57"/>
      <c r="C12" s="57"/>
      <c r="D12" s="57"/>
      <c r="E12" s="57"/>
      <c r="F12" s="57"/>
      <c r="G12" s="57"/>
      <c r="H12" s="57"/>
      <c r="I12" s="62"/>
    </row>
    <row r="13" spans="1:9" ht="31.5" x14ac:dyDescent="0.25">
      <c r="A13" s="35" t="s">
        <v>54</v>
      </c>
      <c r="B13" s="50" t="s">
        <v>119</v>
      </c>
      <c r="C13" s="50" t="s">
        <v>120</v>
      </c>
      <c r="D13" s="50" t="s">
        <v>121</v>
      </c>
      <c r="E13" s="50" t="s">
        <v>122</v>
      </c>
      <c r="F13" s="50" t="s">
        <v>123</v>
      </c>
      <c r="G13" s="50" t="s">
        <v>55</v>
      </c>
      <c r="H13" s="51"/>
      <c r="I13" s="66"/>
    </row>
    <row r="14" spans="1:9" ht="15.75" x14ac:dyDescent="0.25">
      <c r="A14" s="33">
        <v>2023</v>
      </c>
      <c r="B14" s="52">
        <f>'DQE LOT 3'!AC53</f>
        <v>1479087</v>
      </c>
      <c r="C14" s="123">
        <f>'DQE LOT 3'!AN53</f>
        <v>217224.37254000007</v>
      </c>
      <c r="D14" s="123">
        <f>'DQE LOT 3'!BA53</f>
        <v>368.22475298831989</v>
      </c>
      <c r="E14" s="123">
        <f>'DQE LOT 3'!BC53</f>
        <v>5916.348</v>
      </c>
      <c r="F14" s="109">
        <f>'DQE LOT 3'!BH53</f>
        <v>223508.9452929883</v>
      </c>
      <c r="G14" s="53">
        <f>'DQE LOT 3'!BI53</f>
        <v>235960.44441102821</v>
      </c>
      <c r="H14" s="54"/>
      <c r="I14" s="67"/>
    </row>
    <row r="15" spans="1:9" ht="15.75" x14ac:dyDescent="0.25">
      <c r="A15" s="98" t="s">
        <v>56</v>
      </c>
      <c r="B15" s="55"/>
      <c r="C15" s="55"/>
      <c r="D15" s="55"/>
      <c r="E15" s="55"/>
      <c r="F15" s="56">
        <f>F14</f>
        <v>223508.9452929883</v>
      </c>
      <c r="G15" s="56">
        <f>G14</f>
        <v>235960.44441102821</v>
      </c>
      <c r="H15" s="54"/>
      <c r="I15" s="67"/>
    </row>
    <row r="16" spans="1:9" x14ac:dyDescent="0.25">
      <c r="A16" s="36"/>
      <c r="B16" s="57"/>
      <c r="C16" s="57"/>
      <c r="D16" s="57"/>
      <c r="E16" s="57"/>
      <c r="F16" s="57"/>
      <c r="G16" s="57"/>
      <c r="H16" s="57"/>
      <c r="I16" s="62"/>
    </row>
    <row r="17" spans="1:9" ht="15.75" thickBot="1" x14ac:dyDescent="0.3">
      <c r="A17" s="99"/>
      <c r="B17" s="68"/>
      <c r="C17" s="68"/>
      <c r="D17" s="68"/>
      <c r="E17" s="68"/>
      <c r="F17" s="68"/>
      <c r="G17" s="68"/>
      <c r="H17" s="68"/>
      <c r="I17" s="69"/>
    </row>
  </sheetData>
  <mergeCells count="3">
    <mergeCell ref="H3:I3"/>
    <mergeCell ref="H7:I8"/>
    <mergeCell ref="D3:F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LOT 3 - 2023 ARENH</vt:lpstr>
      <vt:lpstr>DQE LOT 3</vt:lpstr>
      <vt:lpstr>SYNTHESE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FERRAZ Lydia</dc:creator>
  <cp:lastModifiedBy>Blandine CLAVAUD</cp:lastModifiedBy>
  <cp:lastPrinted>2022-10-26T08:59:18Z</cp:lastPrinted>
  <dcterms:created xsi:type="dcterms:W3CDTF">2022-07-12T12:48:49Z</dcterms:created>
  <dcterms:modified xsi:type="dcterms:W3CDTF">2022-10-26T09:00:05Z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4212f63-de45-4665-bbc6-1ee699b6c87c_Enabled">
    <vt:lpwstr>true</vt:lpwstr>
  </property>
  <property fmtid="{D5CDD505-2E9C-101B-9397-08002B2CF9AE}" pid="3" name="MSIP_Label_d4212f63-de45-4665-bbc6-1ee699b6c87c_SetDate">
    <vt:lpwstr>2022-10-25T16:39:16Z</vt:lpwstr>
  </property>
  <property fmtid="{D5CDD505-2E9C-101B-9397-08002B2CF9AE}" pid="4" name="MSIP_Label_d4212f63-de45-4665-bbc6-1ee699b6c87c_Method">
    <vt:lpwstr>Standard</vt:lpwstr>
  </property>
  <property fmtid="{D5CDD505-2E9C-101B-9397-08002B2CF9AE}" pid="5" name="MSIP_Label_d4212f63-de45-4665-bbc6-1ee699b6c87c_Name">
    <vt:lpwstr>C1</vt:lpwstr>
  </property>
  <property fmtid="{D5CDD505-2E9C-101B-9397-08002B2CF9AE}" pid="6" name="MSIP_Label_d4212f63-de45-4665-bbc6-1ee699b6c87c_SiteId">
    <vt:lpwstr>ead0c4b1-8ff3-4960-a9f8-334fb2f6f5a1</vt:lpwstr>
  </property>
  <property fmtid="{D5CDD505-2E9C-101B-9397-08002B2CF9AE}" pid="7" name="MSIP_Label_d4212f63-de45-4665-bbc6-1ee699b6c87c_ActionId">
    <vt:lpwstr>540ee43f-5c0d-4394-b2a9-df840e59bbc0</vt:lpwstr>
  </property>
  <property fmtid="{D5CDD505-2E9C-101B-9397-08002B2CF9AE}" pid="8" name="MSIP_Label_d4212f63-de45-4665-bbc6-1ee699b6c87c_ContentBits">
    <vt:lpwstr>0</vt:lpwstr>
  </property>
</Properties>
</file>